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My Drive\CBF Files\"/>
    </mc:Choice>
  </mc:AlternateContent>
  <xr:revisionPtr revIDLastSave="0" documentId="8_{E0CBCFFC-2CF4-4ABA-B637-66A51450E999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ample - brew-pkg-sold" sheetId="2" r:id="rId1"/>
    <sheet name="Template brew-pkg-sold" sheetId="1" r:id="rId2"/>
  </sheets>
  <definedNames>
    <definedName name="_xlnm.Print_Area" localSheetId="0">'Example - brew-pkg-sold'!$A$1:$P$27</definedName>
    <definedName name="_xlnm.Print_Area" localSheetId="1">'Template brew-pkg-sold'!$A$1:$P$27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E30" i="2"/>
  <c r="F30" i="2"/>
  <c r="G30" i="2"/>
  <c r="H30" i="2"/>
  <c r="I30" i="2"/>
  <c r="J30" i="2"/>
  <c r="K30" i="2"/>
  <c r="L30" i="2"/>
  <c r="M30" i="2"/>
  <c r="N30" i="2"/>
  <c r="C30" i="2"/>
  <c r="M33" i="2"/>
  <c r="N33" i="2"/>
  <c r="D32" i="2"/>
  <c r="D33" i="2" s="1"/>
  <c r="E32" i="2"/>
  <c r="E33" i="2" s="1"/>
  <c r="F32" i="2"/>
  <c r="F33" i="2" s="1"/>
  <c r="G32" i="2"/>
  <c r="G33" i="2" s="1"/>
  <c r="H32" i="2"/>
  <c r="H33" i="2" s="1"/>
  <c r="I32" i="2"/>
  <c r="I33" i="2" s="1"/>
  <c r="J32" i="2"/>
  <c r="J33" i="2" s="1"/>
  <c r="K32" i="2"/>
  <c r="K33" i="2" s="1"/>
  <c r="L32" i="2"/>
  <c r="L33" i="2" s="1"/>
  <c r="M32" i="2"/>
  <c r="N32" i="2"/>
  <c r="C32" i="2"/>
  <c r="C33" i="2" s="1"/>
  <c r="D23" i="2"/>
  <c r="E23" i="2"/>
  <c r="F23" i="2"/>
  <c r="G23" i="2"/>
  <c r="H23" i="2"/>
  <c r="I23" i="2"/>
  <c r="J23" i="2"/>
  <c r="K23" i="2"/>
  <c r="L23" i="2"/>
  <c r="L25" i="2" s="1"/>
  <c r="L26" i="2" s="1"/>
  <c r="M23" i="2"/>
  <c r="O23" i="2" s="1"/>
  <c r="N23" i="2"/>
  <c r="D24" i="2"/>
  <c r="E24" i="2"/>
  <c r="F24" i="2"/>
  <c r="G24" i="2"/>
  <c r="H24" i="2"/>
  <c r="I24" i="2"/>
  <c r="J24" i="2"/>
  <c r="K24" i="2"/>
  <c r="L24" i="2"/>
  <c r="M24" i="2"/>
  <c r="M25" i="2" s="1"/>
  <c r="M26" i="2" s="1"/>
  <c r="N24" i="2"/>
  <c r="N25" i="2" s="1"/>
  <c r="N26" i="2" s="1"/>
  <c r="C24" i="2"/>
  <c r="C25" i="2" s="1"/>
  <c r="C26" i="2" s="1"/>
  <c r="C23" i="2"/>
  <c r="P23" i="2" s="1"/>
  <c r="D15" i="2"/>
  <c r="E15" i="2"/>
  <c r="F15" i="2"/>
  <c r="G15" i="2"/>
  <c r="H15" i="2"/>
  <c r="I15" i="2"/>
  <c r="J15" i="2"/>
  <c r="K15" i="2"/>
  <c r="L15" i="2"/>
  <c r="M15" i="2"/>
  <c r="N15" i="2"/>
  <c r="O15" i="2" s="1"/>
  <c r="D16" i="2"/>
  <c r="E16" i="2"/>
  <c r="F16" i="2"/>
  <c r="G16" i="2"/>
  <c r="H16" i="2"/>
  <c r="H17" i="2" s="1"/>
  <c r="H18" i="2" s="1"/>
  <c r="I16" i="2"/>
  <c r="J16" i="2"/>
  <c r="K16" i="2"/>
  <c r="L16" i="2"/>
  <c r="M16" i="2"/>
  <c r="M17" i="2" s="1"/>
  <c r="M18" i="2" s="1"/>
  <c r="N16" i="2"/>
  <c r="N17" i="2" s="1"/>
  <c r="N18" i="2" s="1"/>
  <c r="C16" i="2"/>
  <c r="C15" i="2"/>
  <c r="M8" i="2"/>
  <c r="M9" i="2" s="1"/>
  <c r="M10" i="2" s="1"/>
  <c r="L8" i="2"/>
  <c r="K8" i="2"/>
  <c r="K9" i="2" s="1"/>
  <c r="K10" i="2" s="1"/>
  <c r="J8" i="2"/>
  <c r="J9" i="2" s="1"/>
  <c r="J10" i="2" s="1"/>
  <c r="I8" i="2"/>
  <c r="I9" i="2" s="1"/>
  <c r="I10" i="2" s="1"/>
  <c r="G8" i="2"/>
  <c r="G9" i="2" s="1"/>
  <c r="G10" i="2" s="1"/>
  <c r="F8" i="2"/>
  <c r="F9" i="2" s="1"/>
  <c r="F10" i="2" s="1"/>
  <c r="E8" i="2"/>
  <c r="D8" i="2"/>
  <c r="D9" i="2" s="1"/>
  <c r="D10" i="2" s="1"/>
  <c r="H8" i="2"/>
  <c r="L9" i="2"/>
  <c r="L10" i="2" s="1"/>
  <c r="N8" i="2"/>
  <c r="N9" i="2" s="1"/>
  <c r="N10" i="2" s="1"/>
  <c r="C8" i="2"/>
  <c r="K25" i="2"/>
  <c r="K26" i="2" s="1"/>
  <c r="J25" i="2"/>
  <c r="J26" i="2" s="1"/>
  <c r="I25" i="2"/>
  <c r="I26" i="2" s="1"/>
  <c r="H25" i="2"/>
  <c r="H26" i="2" s="1"/>
  <c r="G25" i="2"/>
  <c r="G26" i="2" s="1"/>
  <c r="F25" i="2"/>
  <c r="F26" i="2" s="1"/>
  <c r="E25" i="2"/>
  <c r="E26" i="2" s="1"/>
  <c r="D25" i="2"/>
  <c r="D26" i="2" s="1"/>
  <c r="P24" i="2"/>
  <c r="I18" i="2"/>
  <c r="G18" i="2"/>
  <c r="F18" i="2"/>
  <c r="L17" i="2"/>
  <c r="L18" i="2" s="1"/>
  <c r="K17" i="2"/>
  <c r="K18" i="2" s="1"/>
  <c r="J17" i="2"/>
  <c r="J18" i="2" s="1"/>
  <c r="I17" i="2"/>
  <c r="G17" i="2"/>
  <c r="F17" i="2"/>
  <c r="E17" i="2"/>
  <c r="E18" i="2" s="1"/>
  <c r="D17" i="2"/>
  <c r="D18" i="2" s="1"/>
  <c r="C17" i="2"/>
  <c r="C18" i="2" s="1"/>
  <c r="P16" i="2"/>
  <c r="O16" i="2"/>
  <c r="P15" i="2"/>
  <c r="H9" i="2"/>
  <c r="H10" i="2" s="1"/>
  <c r="E9" i="2"/>
  <c r="E10" i="2" s="1"/>
  <c r="C9" i="2"/>
  <c r="C10" i="2" s="1"/>
  <c r="P7" i="2"/>
  <c r="O7" i="2"/>
  <c r="M25" i="1"/>
  <c r="N25" i="1"/>
  <c r="N26" i="1" s="1"/>
  <c r="M26" i="1"/>
  <c r="M17" i="1"/>
  <c r="M18" i="1" s="1"/>
  <c r="N17" i="1"/>
  <c r="N18" i="1" s="1"/>
  <c r="O8" i="1"/>
  <c r="P8" i="1"/>
  <c r="O15" i="1"/>
  <c r="P15" i="1"/>
  <c r="M9" i="1"/>
  <c r="M10" i="1" s="1"/>
  <c r="N9" i="1"/>
  <c r="N10" i="1" s="1"/>
  <c r="L25" i="1"/>
  <c r="L26" i="1" s="1"/>
  <c r="L17" i="1"/>
  <c r="L18" i="1" s="1"/>
  <c r="L9" i="1"/>
  <c r="L10" i="1" s="1"/>
  <c r="P23" i="1"/>
  <c r="P7" i="1"/>
  <c r="O24" i="2" l="1"/>
  <c r="O25" i="2" s="1"/>
  <c r="O26" i="2" s="1"/>
  <c r="P25" i="2"/>
  <c r="P26" i="2" s="1"/>
  <c r="O17" i="2"/>
  <c r="O18" i="2" s="1"/>
  <c r="R15" i="2"/>
  <c r="P8" i="2"/>
  <c r="R24" i="2" s="1"/>
  <c r="O8" i="2"/>
  <c r="O9" i="2" s="1"/>
  <c r="O10" i="2" s="1"/>
  <c r="P17" i="2"/>
  <c r="P18" i="2" s="1"/>
  <c r="R23" i="2"/>
  <c r="R15" i="1"/>
  <c r="K25" i="1"/>
  <c r="K26" i="1" s="1"/>
  <c r="K17" i="1"/>
  <c r="K18" i="1" s="1"/>
  <c r="K9" i="1"/>
  <c r="K10" i="1" s="1"/>
  <c r="R16" i="2" l="1"/>
  <c r="P9" i="2"/>
  <c r="P10" i="2" s="1"/>
  <c r="J25" i="1"/>
  <c r="J26" i="1" s="1"/>
  <c r="J17" i="1"/>
  <c r="J18" i="1" s="1"/>
  <c r="J9" i="1"/>
  <c r="J10" i="1" s="1"/>
  <c r="I25" i="1" l="1"/>
  <c r="I26" i="1" s="1"/>
  <c r="I17" i="1"/>
  <c r="I18" i="1" s="1"/>
  <c r="I9" i="1"/>
  <c r="I10" i="1" s="1"/>
  <c r="P24" i="1" l="1"/>
  <c r="H17" i="1"/>
  <c r="H18" i="1" s="1"/>
  <c r="H9" i="1"/>
  <c r="H10" i="1" s="1"/>
  <c r="H25" i="1" l="1"/>
  <c r="H26" i="1" s="1"/>
  <c r="P16" i="1" l="1"/>
  <c r="G25" i="1" l="1"/>
  <c r="G26" i="1" s="1"/>
  <c r="G17" i="1"/>
  <c r="G18" i="1" s="1"/>
  <c r="G9" i="1"/>
  <c r="G10" i="1" s="1"/>
  <c r="F25" i="1" l="1"/>
  <c r="F26" i="1" s="1"/>
  <c r="F17" i="1"/>
  <c r="F18" i="1" s="1"/>
  <c r="F9" i="1"/>
  <c r="F10" i="1" s="1"/>
  <c r="E25" i="1" l="1"/>
  <c r="E26" i="1" s="1"/>
  <c r="E17" i="1"/>
  <c r="E18" i="1" s="1"/>
  <c r="E9" i="1"/>
  <c r="E10" i="1" s="1"/>
  <c r="D25" i="1" l="1"/>
  <c r="D26" i="1" s="1"/>
  <c r="D17" i="1"/>
  <c r="D18" i="1" s="1"/>
  <c r="D9" i="1"/>
  <c r="D10" i="1" s="1"/>
  <c r="O24" i="1" l="1"/>
  <c r="O23" i="1"/>
  <c r="O16" i="1"/>
  <c r="O7" i="1"/>
  <c r="R16" i="1" l="1"/>
  <c r="R24" i="1" l="1"/>
  <c r="P25" i="1" l="1"/>
  <c r="P26" i="1" s="1"/>
  <c r="C25" i="1" l="1"/>
  <c r="C26" i="1" s="1"/>
  <c r="O25" i="1" l="1"/>
  <c r="O26" i="1" s="1"/>
  <c r="P17" i="1" l="1"/>
  <c r="P18" i="1" s="1"/>
  <c r="O17" i="1"/>
  <c r="O18" i="1" s="1"/>
  <c r="O9" i="1"/>
  <c r="O10" i="1" s="1"/>
  <c r="C17" i="1"/>
  <c r="C18" i="1" s="1"/>
  <c r="C9" i="1"/>
  <c r="C10" i="1" s="1"/>
  <c r="R23" i="1" l="1"/>
  <c r="P9" i="1"/>
  <c r="P10" i="1" s="1"/>
</calcChain>
</file>

<file path=xl/sharedStrings.xml><?xml version="1.0" encoding="utf-8"?>
<sst xmlns="http://schemas.openxmlformats.org/spreadsheetml/2006/main" count="129" uniqueCount="29">
  <si>
    <t>Brewed BBLs</t>
  </si>
  <si>
    <t>Packaged BBLs</t>
  </si>
  <si>
    <t>YTD</t>
  </si>
  <si>
    <t>Sold BBLs</t>
  </si>
  <si>
    <t>Current Mos</t>
  </si>
  <si>
    <t>Brewed/Packaged/Sold Beer</t>
  </si>
  <si>
    <t>Pkg to Brewed%</t>
  </si>
  <si>
    <t>Sold to Brewed %</t>
  </si>
  <si>
    <t>Year over year</t>
  </si>
  <si>
    <t>Year over year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</si>
  <si>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</si>
  <si>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</si>
  <si>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</si>
  <si>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</si>
  <si>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</si>
  <si>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</si>
  <si>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</si>
  <si>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</si>
  <si>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</si>
  <si>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</si>
  <si>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</si>
  <si>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</si>
  <si>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</si>
  <si>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Sample Brewery</t>
  </si>
  <si>
    <t>Total Production Hours</t>
  </si>
  <si>
    <t>Average Labor / BBL</t>
  </si>
  <si>
    <t>Total Production Wages $</t>
  </si>
  <si>
    <t>Average Wages / BBL</t>
  </si>
  <si>
    <t>www.CraftBreweryFinance.com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</si>
</sst>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8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2" fillId="0" borderId="0" xfId="0" applyFont="1" applyAlignment="1">
      <alignment horizontal="center"/>
    </xf>
    <xf numFmtId="1" fontId="0" fillId="0" borderId="0" xfId="1" applyNumberFormat="1" applyFont="1"/>
    <xf numFmtId="9" fontId="0" fillId="0" borderId="0" xfId="2" applyFont="1"/>
    <xf numFmtId="17" fontId="0" fillId="0" borderId="0" xfId="0" quotePrefix="1" applyNumberFormat="1"/>
    <xf numFmtId="164" fontId="0" fillId="0" borderId="0" xfId="0" applyNumberFormat="1"/>
    <xf numFmtId="17" fontId="4" fillId="0" borderId="0" xfId="0" quotePrefix="1" applyNumberFormat="1" applyFont="1"/>
    <xf numFmtId="0" fontId="4" fillId="0" borderId="0" xfId="0" applyFont="1"/>
    <xf numFmtId="164" fontId="0" fillId="2" borderId="0" xfId="1" applyNumberFormat="1" applyFont="1" applyFill="1"/>
    <xf numFmtId="164" fontId="0" fillId="2" borderId="1" xfId="1" applyNumberFormat="1" applyFont="1" applyFill="1" applyBorder="1"/>
    <xf numFmtId="0" fontId="0" fillId="2" borderId="0" xfId="0" applyFill="1"/>
    <xf numFmtId="9" fontId="0" fillId="0" borderId="0" xfId="2" applyNumberFormat="1" applyFont="1"/>
    <xf numFmtId="168" fontId="0" fillId="2" borderId="0" xfId="3" applyNumberFormat="1" applyFont="1" applyFill="1"/>
    <xf numFmtId="44" fontId="0" fillId="0" borderId="0" xfId="3" applyFont="1"/>
    <xf numFmtId="43" fontId="0" fillId="0" borderId="0" xfId="0" applyNumberFormat="1"/>
    <xf numFmtId="0" fontId="5" fillId="0" borderId="0" xfId="4"/>
  </cellXfs>
  <cellStyles count="5">
    <cellStyle name="Comma" xfId="1" builtinId="3"/>
    <cellStyle name="Currency" xfId="3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raftbreweryfinanc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44B7-6D3E-4B3A-9D27-DF93067FAC5D}">
  <sheetPr>
    <pageSetUpPr fitToPage="1"/>
  </sheetPr>
  <dimension ref="A1:S33"/>
  <sheetViews>
    <sheetView tabSelected="1" zoomScale="110" zoomScaleNormal="110" workbookViewId="0">
      <selection activeCell="A4" sqref="A4"/>
    </sheetView>
  </sheetViews>
  <sheetFormatPr defaultRowHeight="14.4" x14ac:dyDescent="0.3"/>
  <cols>
    <col min="1" max="1" width="3.109375" customWidth="1"/>
    <col min="2" max="2" width="23" bestFit="1" customWidth="1"/>
    <col min="3" max="6" width="10.88671875" bestFit="1" customWidth="1"/>
    <col min="7" max="7" width="10" customWidth="1"/>
    <col min="8" max="8" width="10.88671875" bestFit="1" customWidth="1"/>
    <col min="9" max="9" width="9.21875" customWidth="1"/>
    <col min="10" max="12" width="10.88671875" bestFit="1" customWidth="1"/>
    <col min="13" max="13" width="12.33203125" customWidth="1"/>
    <col min="14" max="14" width="12.88671875" customWidth="1"/>
    <col min="15" max="15" width="10.5546875" customWidth="1"/>
    <col min="16" max="16" width="12" bestFit="1" customWidth="1"/>
  </cols>
  <sheetData>
    <row r="1" spans="1:19" x14ac:dyDescent="0.3">
      <c r="A1" t="s">
        <v>23</v>
      </c>
    </row>
    <row r="2" spans="1:19" x14ac:dyDescent="0.3">
      <c r="A2" t="s">
        <v>5</v>
      </c>
    </row>
    <row r="3" spans="1:19" x14ac:dyDescent="0.3">
      <c r="A3" s="17" t="s">
        <v>28</v>
      </c>
    </row>
    <row r="4" spans="1:19" x14ac:dyDescent="0.3">
      <c r="A4" s="6"/>
      <c r="B4" s="6"/>
    </row>
    <row r="5" spans="1:19" x14ac:dyDescent="0.3">
      <c r="A5" s="8" t="s">
        <v>0</v>
      </c>
      <c r="B5" s="6"/>
      <c r="P5" t="s">
        <v>4</v>
      </c>
    </row>
    <row r="6" spans="1:19" x14ac:dyDescent="0.3">
      <c r="A6" s="6"/>
      <c r="B6" s="6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  <c r="L6" s="3" t="s">
        <v>19</v>
      </c>
      <c r="M6" s="3" t="s">
        <v>20</v>
      </c>
      <c r="N6" s="3" t="s">
        <v>21</v>
      </c>
      <c r="O6" s="3" t="s">
        <v>22</v>
      </c>
      <c r="P6" s="3" t="s">
        <v>2</v>
      </c>
    </row>
    <row r="7" spans="1:19" x14ac:dyDescent="0.3">
      <c r="A7" s="6"/>
      <c r="B7" s="4">
        <v>2025</v>
      </c>
      <c r="C7" s="10">
        <v>290</v>
      </c>
      <c r="D7" s="10">
        <v>275</v>
      </c>
      <c r="E7" s="10">
        <v>325</v>
      </c>
      <c r="F7" s="10">
        <v>390</v>
      </c>
      <c r="G7" s="10">
        <v>450</v>
      </c>
      <c r="H7" s="10">
        <v>600</v>
      </c>
      <c r="I7" s="10">
        <v>650</v>
      </c>
      <c r="J7" s="10">
        <v>580</v>
      </c>
      <c r="K7" s="10">
        <v>480</v>
      </c>
      <c r="L7" s="10">
        <v>470</v>
      </c>
      <c r="M7" s="10">
        <v>420</v>
      </c>
      <c r="N7" s="10">
        <v>400</v>
      </c>
      <c r="O7" s="1">
        <f>SUM(C7:N7)</f>
        <v>5330</v>
      </c>
      <c r="P7" s="7">
        <f>SUM(C7:L7)</f>
        <v>4510</v>
      </c>
    </row>
    <row r="8" spans="1:19" x14ac:dyDescent="0.3">
      <c r="A8" s="6"/>
      <c r="B8" s="4">
        <v>2026</v>
      </c>
      <c r="C8" s="11">
        <f>C7*1.02</f>
        <v>295.8</v>
      </c>
      <c r="D8" s="11">
        <f>D7*1.05</f>
        <v>288.75</v>
      </c>
      <c r="E8" s="11">
        <f>E7*1.03</f>
        <v>334.75</v>
      </c>
      <c r="F8" s="11">
        <f>F7*0.98</f>
        <v>382.2</v>
      </c>
      <c r="G8" s="11">
        <f>G7*0.965</f>
        <v>434.25</v>
      </c>
      <c r="H8" s="11">
        <f t="shared" ref="D8:N8" si="0">H7*1.02</f>
        <v>612</v>
      </c>
      <c r="I8" s="11">
        <f>I7*1.042</f>
        <v>677.30000000000007</v>
      </c>
      <c r="J8" s="11">
        <f>J7*1.065</f>
        <v>617.69999999999993</v>
      </c>
      <c r="K8" s="11">
        <f>K7*0.959</f>
        <v>460.32</v>
      </c>
      <c r="L8" s="11">
        <f>L7*0.925</f>
        <v>434.75</v>
      </c>
      <c r="M8" s="11">
        <f>M7*0.99</f>
        <v>415.8</v>
      </c>
      <c r="N8" s="11">
        <f t="shared" si="0"/>
        <v>408</v>
      </c>
      <c r="O8" s="1">
        <f>SUM(C8:N8)</f>
        <v>5361.62</v>
      </c>
      <c r="P8" s="7">
        <f>SUM(C8:L8)</f>
        <v>4537.82</v>
      </c>
    </row>
    <row r="9" spans="1:19" x14ac:dyDescent="0.3">
      <c r="A9" s="6"/>
      <c r="B9" s="4" t="s">
        <v>8</v>
      </c>
      <c r="C9" s="1">
        <f t="shared" ref="C9:P9" si="1">C8-C7</f>
        <v>5.8000000000000114</v>
      </c>
      <c r="D9" s="1">
        <f t="shared" si="1"/>
        <v>13.75</v>
      </c>
      <c r="E9" s="1">
        <f t="shared" si="1"/>
        <v>9.75</v>
      </c>
      <c r="F9" s="1">
        <f t="shared" si="1"/>
        <v>-7.8000000000000114</v>
      </c>
      <c r="G9" s="1">
        <f t="shared" si="1"/>
        <v>-15.75</v>
      </c>
      <c r="H9" s="1">
        <f t="shared" si="1"/>
        <v>12</v>
      </c>
      <c r="I9" s="1">
        <f t="shared" si="1"/>
        <v>27.300000000000068</v>
      </c>
      <c r="J9" s="1">
        <f t="shared" si="1"/>
        <v>37.699999999999932</v>
      </c>
      <c r="K9" s="1">
        <f t="shared" si="1"/>
        <v>-19.680000000000007</v>
      </c>
      <c r="L9" s="1">
        <f t="shared" si="1"/>
        <v>-35.25</v>
      </c>
      <c r="M9" s="1">
        <f t="shared" si="1"/>
        <v>-4.1999999999999886</v>
      </c>
      <c r="N9" s="1">
        <f t="shared" si="1"/>
        <v>8</v>
      </c>
      <c r="O9" s="1">
        <f t="shared" si="1"/>
        <v>31.619999999999891</v>
      </c>
      <c r="P9" s="7">
        <f t="shared" si="1"/>
        <v>27.819999999999709</v>
      </c>
    </row>
    <row r="10" spans="1:19" x14ac:dyDescent="0.3">
      <c r="A10" s="6"/>
      <c r="B10" s="4" t="s">
        <v>9</v>
      </c>
      <c r="C10" s="13">
        <f t="shared" ref="C10:P10" si="2">C9/C7</f>
        <v>2.0000000000000039E-2</v>
      </c>
      <c r="D10" s="13">
        <f t="shared" si="2"/>
        <v>0.05</v>
      </c>
      <c r="E10" s="13">
        <f t="shared" si="2"/>
        <v>0.03</v>
      </c>
      <c r="F10" s="13">
        <f t="shared" si="2"/>
        <v>-2.0000000000000028E-2</v>
      </c>
      <c r="G10" s="13">
        <f t="shared" si="2"/>
        <v>-3.5000000000000003E-2</v>
      </c>
      <c r="H10" s="13">
        <f t="shared" si="2"/>
        <v>0.02</v>
      </c>
      <c r="I10" s="13">
        <f t="shared" si="2"/>
        <v>4.2000000000000107E-2</v>
      </c>
      <c r="J10" s="13">
        <f t="shared" si="2"/>
        <v>6.4999999999999877E-2</v>
      </c>
      <c r="K10" s="13">
        <f t="shared" si="2"/>
        <v>-4.1000000000000016E-2</v>
      </c>
      <c r="L10" s="13">
        <f t="shared" si="2"/>
        <v>-7.4999999999999997E-2</v>
      </c>
      <c r="M10" s="13">
        <f t="shared" si="2"/>
        <v>-9.9999999999999725E-3</v>
      </c>
      <c r="N10" s="13">
        <f t="shared" si="2"/>
        <v>0.02</v>
      </c>
      <c r="O10" s="5">
        <f t="shared" si="2"/>
        <v>5.9324577861163026E-3</v>
      </c>
      <c r="P10" s="2">
        <f t="shared" si="2"/>
        <v>6.1685144124167873E-3</v>
      </c>
    </row>
    <row r="11" spans="1:19" x14ac:dyDescent="0.3">
      <c r="A11" s="6"/>
      <c r="B11" s="6"/>
    </row>
    <row r="12" spans="1:19" x14ac:dyDescent="0.3">
      <c r="A12" s="6"/>
      <c r="B12" s="6"/>
    </row>
    <row r="13" spans="1:19" x14ac:dyDescent="0.3">
      <c r="A13" s="9" t="s">
        <v>1</v>
      </c>
      <c r="P13" t="s">
        <v>4</v>
      </c>
    </row>
    <row r="14" spans="1:19" s="3" customFormat="1" x14ac:dyDescent="0.3">
      <c r="C14" s="3" t="s">
        <v>10</v>
      </c>
      <c r="D14" s="3" t="s">
        <v>11</v>
      </c>
      <c r="E14" s="3" t="s">
        <v>12</v>
      </c>
      <c r="F14" s="3" t="s">
        <v>13</v>
      </c>
      <c r="G14" s="3" t="s">
        <v>14</v>
      </c>
      <c r="H14" s="3" t="s">
        <v>15</v>
      </c>
      <c r="I14" s="3" t="s">
        <v>16</v>
      </c>
      <c r="J14" s="3" t="s">
        <v>17</v>
      </c>
      <c r="K14" s="3" t="s">
        <v>18</v>
      </c>
      <c r="L14" s="3" t="s">
        <v>19</v>
      </c>
      <c r="M14" s="3" t="s">
        <v>20</v>
      </c>
      <c r="N14" s="3" t="s">
        <v>21</v>
      </c>
      <c r="O14" s="3" t="s">
        <v>22</v>
      </c>
      <c r="P14" s="3" t="s">
        <v>2</v>
      </c>
    </row>
    <row r="15" spans="1:19" s="1" customFormat="1" x14ac:dyDescent="0.3">
      <c r="B15" s="4">
        <v>2025</v>
      </c>
      <c r="C15" s="10">
        <f>C7*0.85</f>
        <v>246.5</v>
      </c>
      <c r="D15" s="10">
        <f t="shared" ref="D15:N15" si="3">D7*0.85</f>
        <v>233.75</v>
      </c>
      <c r="E15" s="10">
        <f t="shared" si="3"/>
        <v>276.25</v>
      </c>
      <c r="F15" s="10">
        <f t="shared" si="3"/>
        <v>331.5</v>
      </c>
      <c r="G15" s="10">
        <f t="shared" si="3"/>
        <v>382.5</v>
      </c>
      <c r="H15" s="10">
        <f t="shared" si="3"/>
        <v>510</v>
      </c>
      <c r="I15" s="10">
        <f t="shared" si="3"/>
        <v>552.5</v>
      </c>
      <c r="J15" s="10">
        <f t="shared" si="3"/>
        <v>493</v>
      </c>
      <c r="K15" s="10">
        <f t="shared" si="3"/>
        <v>408</v>
      </c>
      <c r="L15" s="10">
        <f t="shared" si="3"/>
        <v>399.5</v>
      </c>
      <c r="M15" s="10">
        <f t="shared" si="3"/>
        <v>357</v>
      </c>
      <c r="N15" s="10">
        <f t="shared" si="3"/>
        <v>340</v>
      </c>
      <c r="O15" s="1">
        <f>SUM(C15:N15)</f>
        <v>4530.5</v>
      </c>
      <c r="P15" s="7">
        <f>SUM(C15:L15)</f>
        <v>3833.5</v>
      </c>
      <c r="R15" s="5">
        <f>P15/P7</f>
        <v>0.85</v>
      </c>
      <c r="S15" s="1" t="s">
        <v>6</v>
      </c>
    </row>
    <row r="16" spans="1:19" x14ac:dyDescent="0.3">
      <c r="B16" s="4">
        <v>2026</v>
      </c>
      <c r="C16" s="10">
        <f>C8*0.85</f>
        <v>251.43</v>
      </c>
      <c r="D16" s="10">
        <f t="shared" ref="D16:N16" si="4">D8*0.85</f>
        <v>245.4375</v>
      </c>
      <c r="E16" s="10">
        <f t="shared" si="4"/>
        <v>284.53749999999997</v>
      </c>
      <c r="F16" s="10">
        <f t="shared" si="4"/>
        <v>324.87</v>
      </c>
      <c r="G16" s="10">
        <f t="shared" si="4"/>
        <v>369.11250000000001</v>
      </c>
      <c r="H16" s="10">
        <f t="shared" si="4"/>
        <v>520.19999999999993</v>
      </c>
      <c r="I16" s="10">
        <f t="shared" si="4"/>
        <v>575.70500000000004</v>
      </c>
      <c r="J16" s="10">
        <f t="shared" si="4"/>
        <v>525.04499999999996</v>
      </c>
      <c r="K16" s="10">
        <f t="shared" si="4"/>
        <v>391.27199999999999</v>
      </c>
      <c r="L16" s="10">
        <f t="shared" si="4"/>
        <v>369.53749999999997</v>
      </c>
      <c r="M16" s="10">
        <f t="shared" si="4"/>
        <v>353.43</v>
      </c>
      <c r="N16" s="10">
        <f t="shared" si="4"/>
        <v>346.8</v>
      </c>
      <c r="O16" s="1">
        <f>SUM(C16:N16)</f>
        <v>4557.3770000000004</v>
      </c>
      <c r="P16" s="7">
        <f>SUM(C16:L16)</f>
        <v>3857.1469999999999</v>
      </c>
      <c r="R16" s="5">
        <f>P16/P8</f>
        <v>0.85000000000000009</v>
      </c>
      <c r="S16" s="1" t="s">
        <v>6</v>
      </c>
    </row>
    <row r="17" spans="1:19" x14ac:dyDescent="0.3">
      <c r="A17" s="6"/>
      <c r="B17" s="4" t="s">
        <v>8</v>
      </c>
      <c r="C17" s="1">
        <f t="shared" ref="C17:N17" si="5">C16-C15</f>
        <v>4.9300000000000068</v>
      </c>
      <c r="D17" s="1">
        <f t="shared" si="5"/>
        <v>11.6875</v>
      </c>
      <c r="E17" s="1">
        <f t="shared" si="5"/>
        <v>8.2874999999999659</v>
      </c>
      <c r="F17" s="1">
        <f t="shared" si="5"/>
        <v>-6.6299999999999955</v>
      </c>
      <c r="G17" s="1">
        <f t="shared" si="5"/>
        <v>-13.387499999999989</v>
      </c>
      <c r="H17" s="1">
        <f t="shared" si="5"/>
        <v>10.199999999999932</v>
      </c>
      <c r="I17" s="1">
        <f t="shared" si="5"/>
        <v>23.205000000000041</v>
      </c>
      <c r="J17" s="1">
        <f t="shared" si="5"/>
        <v>32.044999999999959</v>
      </c>
      <c r="K17" s="1">
        <f t="shared" si="5"/>
        <v>-16.728000000000009</v>
      </c>
      <c r="L17" s="1">
        <f t="shared" si="5"/>
        <v>-29.962500000000034</v>
      </c>
      <c r="M17" s="1">
        <f t="shared" si="5"/>
        <v>-3.5699999999999932</v>
      </c>
      <c r="N17" s="1">
        <f t="shared" si="5"/>
        <v>6.8000000000000114</v>
      </c>
      <c r="O17" s="1">
        <f>O16-O15</f>
        <v>26.877000000000407</v>
      </c>
      <c r="P17" s="7">
        <f>P16-P15</f>
        <v>23.646999999999935</v>
      </c>
    </row>
    <row r="18" spans="1:19" x14ac:dyDescent="0.3">
      <c r="A18" s="6"/>
      <c r="B18" s="4" t="s">
        <v>9</v>
      </c>
      <c r="C18" s="5">
        <f t="shared" ref="C18:N18" si="6">C17/C15</f>
        <v>2.0000000000000028E-2</v>
      </c>
      <c r="D18" s="5">
        <f t="shared" si="6"/>
        <v>0.05</v>
      </c>
      <c r="E18" s="5">
        <f t="shared" si="6"/>
        <v>2.9999999999999877E-2</v>
      </c>
      <c r="F18" s="5">
        <f t="shared" si="6"/>
        <v>-1.9999999999999987E-2</v>
      </c>
      <c r="G18" s="5">
        <f t="shared" si="6"/>
        <v>-3.4999999999999969E-2</v>
      </c>
      <c r="H18" s="5">
        <f t="shared" si="6"/>
        <v>1.9999999999999865E-2</v>
      </c>
      <c r="I18" s="5">
        <f t="shared" si="6"/>
        <v>4.2000000000000072E-2</v>
      </c>
      <c r="J18" s="5">
        <f t="shared" si="6"/>
        <v>6.4999999999999919E-2</v>
      </c>
      <c r="K18" s="5">
        <f t="shared" si="6"/>
        <v>-4.1000000000000023E-2</v>
      </c>
      <c r="L18" s="5">
        <f t="shared" si="6"/>
        <v>-7.500000000000008E-2</v>
      </c>
      <c r="M18" s="5">
        <f t="shared" si="6"/>
        <v>-9.9999999999999811E-3</v>
      </c>
      <c r="N18" s="5">
        <f t="shared" si="6"/>
        <v>2.0000000000000035E-2</v>
      </c>
      <c r="O18" s="5">
        <f>O17/O15</f>
        <v>5.9324577861164128E-3</v>
      </c>
      <c r="P18" s="2">
        <f>P17/P15</f>
        <v>6.1685144124168341E-3</v>
      </c>
    </row>
    <row r="21" spans="1:19" x14ac:dyDescent="0.3">
      <c r="A21" s="9" t="s">
        <v>3</v>
      </c>
      <c r="P21" t="s">
        <v>4</v>
      </c>
    </row>
    <row r="22" spans="1:19" s="3" customFormat="1" x14ac:dyDescent="0.3">
      <c r="C22" s="3" t="s">
        <v>10</v>
      </c>
      <c r="D22" s="3" t="s">
        <v>11</v>
      </c>
      <c r="E22" s="3" t="s">
        <v>12</v>
      </c>
      <c r="F22" s="3" t="s">
        <v>13</v>
      </c>
      <c r="G22" s="3" t="s">
        <v>14</v>
      </c>
      <c r="H22" s="3" t="s">
        <v>15</v>
      </c>
      <c r="I22" s="3" t="s">
        <v>16</v>
      </c>
      <c r="J22" s="3" t="s">
        <v>17</v>
      </c>
      <c r="K22" s="3" t="s">
        <v>18</v>
      </c>
      <c r="L22" s="3" t="s">
        <v>19</v>
      </c>
      <c r="M22" s="3" t="s">
        <v>20</v>
      </c>
      <c r="N22" s="3" t="s">
        <v>21</v>
      </c>
      <c r="O22" s="3" t="s">
        <v>22</v>
      </c>
      <c r="P22" s="3" t="s">
        <v>2</v>
      </c>
    </row>
    <row r="23" spans="1:19" x14ac:dyDescent="0.3">
      <c r="B23" s="4">
        <v>2025</v>
      </c>
      <c r="C23" s="10">
        <f>C15*0.94</f>
        <v>231.70999999999998</v>
      </c>
      <c r="D23" s="10">
        <f t="shared" ref="D23:N23" si="7">D15*0.94</f>
        <v>219.72499999999999</v>
      </c>
      <c r="E23" s="10">
        <f t="shared" si="7"/>
        <v>259.67500000000001</v>
      </c>
      <c r="F23" s="10">
        <f t="shared" si="7"/>
        <v>311.60999999999996</v>
      </c>
      <c r="G23" s="10">
        <f t="shared" si="7"/>
        <v>359.54999999999995</v>
      </c>
      <c r="H23" s="10">
        <f t="shared" si="7"/>
        <v>479.4</v>
      </c>
      <c r="I23" s="10">
        <f t="shared" si="7"/>
        <v>519.35</v>
      </c>
      <c r="J23" s="10">
        <f t="shared" si="7"/>
        <v>463.41999999999996</v>
      </c>
      <c r="K23" s="10">
        <f t="shared" si="7"/>
        <v>383.52</v>
      </c>
      <c r="L23" s="10">
        <f t="shared" si="7"/>
        <v>375.53</v>
      </c>
      <c r="M23" s="10">
        <f t="shared" si="7"/>
        <v>335.58</v>
      </c>
      <c r="N23" s="10">
        <f t="shared" si="7"/>
        <v>319.59999999999997</v>
      </c>
      <c r="O23" s="1">
        <f>SUM(C23:N23)</f>
        <v>4258.67</v>
      </c>
      <c r="P23" s="7">
        <f>SUM(C23:L23)</f>
        <v>3603.49</v>
      </c>
      <c r="R23" s="5">
        <f>P23/P7</f>
        <v>0.79899999999999993</v>
      </c>
      <c r="S23" t="s">
        <v>7</v>
      </c>
    </row>
    <row r="24" spans="1:19" x14ac:dyDescent="0.3">
      <c r="B24" s="4">
        <v>2026</v>
      </c>
      <c r="C24" s="10">
        <f>C16*0.94</f>
        <v>236.3442</v>
      </c>
      <c r="D24" s="10">
        <f t="shared" ref="D24:N24" si="8">D16*0.94</f>
        <v>230.71124999999998</v>
      </c>
      <c r="E24" s="10">
        <f t="shared" si="8"/>
        <v>267.46524999999997</v>
      </c>
      <c r="F24" s="10">
        <f t="shared" si="8"/>
        <v>305.37779999999998</v>
      </c>
      <c r="G24" s="10">
        <f t="shared" si="8"/>
        <v>346.96575000000001</v>
      </c>
      <c r="H24" s="10">
        <f t="shared" si="8"/>
        <v>488.98799999999989</v>
      </c>
      <c r="I24" s="10">
        <f t="shared" si="8"/>
        <v>541.16269999999997</v>
      </c>
      <c r="J24" s="10">
        <f t="shared" si="8"/>
        <v>493.54229999999995</v>
      </c>
      <c r="K24" s="10">
        <f t="shared" si="8"/>
        <v>367.79567999999995</v>
      </c>
      <c r="L24" s="10">
        <f t="shared" si="8"/>
        <v>347.36524999999995</v>
      </c>
      <c r="M24" s="10">
        <f t="shared" si="8"/>
        <v>332.2242</v>
      </c>
      <c r="N24" s="10">
        <f t="shared" si="8"/>
        <v>325.99200000000002</v>
      </c>
      <c r="O24" s="1">
        <f>SUM(C24:N24)</f>
        <v>4283.9343799999997</v>
      </c>
      <c r="P24" s="7">
        <f>SUM(C24:L24)</f>
        <v>3625.7181799999998</v>
      </c>
      <c r="R24" s="5">
        <f>P24/P8</f>
        <v>0.79900000000000004</v>
      </c>
      <c r="S24" t="s">
        <v>7</v>
      </c>
    </row>
    <row r="25" spans="1:19" x14ac:dyDescent="0.3">
      <c r="B25" s="4" t="s">
        <v>8</v>
      </c>
      <c r="C25" s="1">
        <f t="shared" ref="C25:N25" si="9">C24-C23</f>
        <v>4.6342000000000212</v>
      </c>
      <c r="D25" s="1">
        <f t="shared" si="9"/>
        <v>10.986249999999984</v>
      </c>
      <c r="E25" s="1">
        <f t="shared" si="9"/>
        <v>7.7902499999999577</v>
      </c>
      <c r="F25" s="1">
        <f t="shared" si="9"/>
        <v>-6.2321999999999775</v>
      </c>
      <c r="G25" s="1">
        <f t="shared" si="9"/>
        <v>-12.58424999999994</v>
      </c>
      <c r="H25" s="1">
        <f t="shared" si="9"/>
        <v>9.5879999999999086</v>
      </c>
      <c r="I25" s="1">
        <f t="shared" si="9"/>
        <v>21.81269999999995</v>
      </c>
      <c r="J25" s="1">
        <f t="shared" si="9"/>
        <v>30.122299999999996</v>
      </c>
      <c r="K25" s="1">
        <f t="shared" si="9"/>
        <v>-15.724320000000034</v>
      </c>
      <c r="L25" s="1">
        <f t="shared" si="9"/>
        <v>-28.164750000000026</v>
      </c>
      <c r="M25" s="1">
        <f t="shared" si="9"/>
        <v>-3.3557999999999879</v>
      </c>
      <c r="N25" s="1">
        <f t="shared" si="9"/>
        <v>6.3920000000000528</v>
      </c>
      <c r="O25" s="1">
        <f>O24-O23</f>
        <v>25.264379999999619</v>
      </c>
      <c r="P25" s="7">
        <f>P24-P23</f>
        <v>22.228180000000066</v>
      </c>
    </row>
    <row r="26" spans="1:19" x14ac:dyDescent="0.3">
      <c r="B26" s="4" t="s">
        <v>9</v>
      </c>
      <c r="C26" s="5">
        <f t="shared" ref="C26:N26" si="10">C25/C23</f>
        <v>2.0000000000000094E-2</v>
      </c>
      <c r="D26" s="5">
        <f t="shared" si="10"/>
        <v>4.9999999999999926E-2</v>
      </c>
      <c r="E26" s="5">
        <f t="shared" si="10"/>
        <v>2.9999999999999836E-2</v>
      </c>
      <c r="F26" s="5">
        <f t="shared" si="10"/>
        <v>-1.9999999999999931E-2</v>
      </c>
      <c r="G26" s="5">
        <f t="shared" si="10"/>
        <v>-3.4999999999999837E-2</v>
      </c>
      <c r="H26" s="5">
        <f t="shared" si="10"/>
        <v>1.999999999999981E-2</v>
      </c>
      <c r="I26" s="5">
        <f t="shared" si="10"/>
        <v>4.1999999999999899E-2</v>
      </c>
      <c r="J26" s="5">
        <f t="shared" si="10"/>
        <v>6.5000000000000002E-2</v>
      </c>
      <c r="K26" s="5">
        <f t="shared" si="10"/>
        <v>-4.1000000000000092E-2</v>
      </c>
      <c r="L26" s="5">
        <f t="shared" si="10"/>
        <v>-7.500000000000008E-2</v>
      </c>
      <c r="M26" s="5">
        <f t="shared" si="10"/>
        <v>-9.9999999999999638E-3</v>
      </c>
      <c r="N26" s="5">
        <f t="shared" si="10"/>
        <v>2.0000000000000167E-2</v>
      </c>
      <c r="O26" s="5">
        <f>O25/O23</f>
        <v>5.9324577861162332E-3</v>
      </c>
      <c r="P26" s="2">
        <f>P25/P23</f>
        <v>6.1685144124168697E-3</v>
      </c>
    </row>
    <row r="29" spans="1:19" x14ac:dyDescent="0.3">
      <c r="B29" s="9" t="s">
        <v>24</v>
      </c>
      <c r="C29" s="12">
        <v>190</v>
      </c>
      <c r="D29" s="12">
        <v>188</v>
      </c>
      <c r="E29" s="12">
        <v>210</v>
      </c>
      <c r="F29" s="12">
        <v>215</v>
      </c>
      <c r="G29" s="12">
        <v>220</v>
      </c>
      <c r="H29" s="12">
        <v>220</v>
      </c>
      <c r="I29" s="12">
        <v>205</v>
      </c>
      <c r="J29" s="12">
        <v>195</v>
      </c>
      <c r="K29" s="12">
        <v>215</v>
      </c>
      <c r="L29" s="12">
        <v>215</v>
      </c>
      <c r="M29" s="12">
        <v>200</v>
      </c>
      <c r="N29" s="12">
        <v>200</v>
      </c>
    </row>
    <row r="30" spans="1:19" x14ac:dyDescent="0.3">
      <c r="B30" s="9" t="s">
        <v>25</v>
      </c>
      <c r="C30" s="16">
        <f>C29/C8</f>
        <v>0.64232589587559163</v>
      </c>
      <c r="D30" s="16">
        <f t="shared" ref="D30:N30" si="11">D29/D8</f>
        <v>0.65108225108225104</v>
      </c>
      <c r="E30" s="16">
        <f t="shared" si="11"/>
        <v>0.62733383121732633</v>
      </c>
      <c r="F30" s="16">
        <f t="shared" si="11"/>
        <v>0.56253270538984823</v>
      </c>
      <c r="G30" s="16">
        <f t="shared" si="11"/>
        <v>0.50662061024755323</v>
      </c>
      <c r="H30" s="16">
        <f t="shared" si="11"/>
        <v>0.35947712418300654</v>
      </c>
      <c r="I30" s="16">
        <f t="shared" si="11"/>
        <v>0.30267237560903587</v>
      </c>
      <c r="J30" s="16">
        <f t="shared" si="11"/>
        <v>0.31568722680913069</v>
      </c>
      <c r="K30" s="16">
        <f t="shared" si="11"/>
        <v>0.46706638859923533</v>
      </c>
      <c r="L30" s="16">
        <f t="shared" si="11"/>
        <v>0.49453709028177112</v>
      </c>
      <c r="M30" s="16">
        <f t="shared" si="11"/>
        <v>0.48100048100048098</v>
      </c>
      <c r="N30" s="16">
        <f t="shared" si="11"/>
        <v>0.49019607843137253</v>
      </c>
    </row>
    <row r="31" spans="1:19" x14ac:dyDescent="0.3">
      <c r="B31" s="9"/>
    </row>
    <row r="32" spans="1:19" x14ac:dyDescent="0.3">
      <c r="B32" s="9" t="s">
        <v>26</v>
      </c>
      <c r="C32" s="14">
        <f>C29*25</f>
        <v>4750</v>
      </c>
      <c r="D32" s="14">
        <f t="shared" ref="D32:N32" si="12">D29*25</f>
        <v>4700</v>
      </c>
      <c r="E32" s="14">
        <f t="shared" si="12"/>
        <v>5250</v>
      </c>
      <c r="F32" s="14">
        <f t="shared" si="12"/>
        <v>5375</v>
      </c>
      <c r="G32" s="14">
        <f t="shared" si="12"/>
        <v>5500</v>
      </c>
      <c r="H32" s="14">
        <f t="shared" si="12"/>
        <v>5500</v>
      </c>
      <c r="I32" s="14">
        <f t="shared" si="12"/>
        <v>5125</v>
      </c>
      <c r="J32" s="14">
        <f t="shared" si="12"/>
        <v>4875</v>
      </c>
      <c r="K32" s="14">
        <f t="shared" si="12"/>
        <v>5375</v>
      </c>
      <c r="L32" s="14">
        <f t="shared" si="12"/>
        <v>5375</v>
      </c>
      <c r="M32" s="14">
        <f t="shared" si="12"/>
        <v>5000</v>
      </c>
      <c r="N32" s="14">
        <f t="shared" si="12"/>
        <v>5000</v>
      </c>
    </row>
    <row r="33" spans="2:14" x14ac:dyDescent="0.3">
      <c r="B33" s="9" t="s">
        <v>27</v>
      </c>
      <c r="C33" s="15">
        <f>C32/C8</f>
        <v>16.05814739688979</v>
      </c>
      <c r="D33" s="15">
        <f t="shared" ref="D33:N33" si="13">D32/D8</f>
        <v>16.277056277056278</v>
      </c>
      <c r="E33" s="15">
        <f t="shared" si="13"/>
        <v>15.683345780433159</v>
      </c>
      <c r="F33" s="15">
        <f t="shared" si="13"/>
        <v>14.063317634746207</v>
      </c>
      <c r="G33" s="15">
        <f t="shared" si="13"/>
        <v>12.665515256188831</v>
      </c>
      <c r="H33" s="15">
        <f t="shared" si="13"/>
        <v>8.9869281045751634</v>
      </c>
      <c r="I33" s="15">
        <f t="shared" si="13"/>
        <v>7.5668093902258962</v>
      </c>
      <c r="J33" s="15">
        <f t="shared" si="13"/>
        <v>7.8921806702282673</v>
      </c>
      <c r="K33" s="15">
        <f t="shared" si="13"/>
        <v>11.676659714980882</v>
      </c>
      <c r="L33" s="15">
        <f t="shared" si="13"/>
        <v>12.363427257044279</v>
      </c>
      <c r="M33" s="15">
        <f t="shared" si="13"/>
        <v>12.025012025012025</v>
      </c>
      <c r="N33" s="15">
        <f t="shared" si="13"/>
        <v>12.254901960784315</v>
      </c>
    </row>
  </sheetData>
  <hyperlinks>
    <hyperlink ref="A3" r:id="rId1" xr:uid="{D6F8F7DF-1BBB-4190-9890-8DA46942678F}"/>
  </hyperlinks>
  <pageMargins left="0.7" right="0.7" top="0.75" bottom="0.75" header="0.3" footer="0.3"/>
  <pageSetup scale="6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opLeftCell="A19" zoomScale="110" zoomScaleNormal="110" workbookViewId="0">
      <selection activeCell="B32" sqref="B32"/>
    </sheetView>
  </sheetViews>
  <sheetFormatPr defaultRowHeight="14.4" x14ac:dyDescent="0.3"/>
  <cols>
    <col min="1" max="1" width="3.109375" customWidth="1"/>
    <col min="2" max="2" width="23" bestFit="1" customWidth="1"/>
    <col min="3" max="6" width="10.88671875" bestFit="1" customWidth="1"/>
    <col min="7" max="7" width="11.88671875" bestFit="1" customWidth="1"/>
    <col min="8" max="12" width="10.88671875" bestFit="1" customWidth="1"/>
    <col min="13" max="13" width="12.33203125" customWidth="1"/>
    <col min="14" max="14" width="12.88671875" customWidth="1"/>
    <col min="15" max="15" width="10.5546875" customWidth="1"/>
    <col min="16" max="16" width="12" bestFit="1" customWidth="1"/>
  </cols>
  <sheetData>
    <row r="1" spans="1:19" x14ac:dyDescent="0.3">
      <c r="A1" t="s">
        <v>23</v>
      </c>
    </row>
    <row r="2" spans="1:19" x14ac:dyDescent="0.3">
      <c r="A2" t="s">
        <v>5</v>
      </c>
    </row>
    <row r="4" spans="1:19" x14ac:dyDescent="0.3">
      <c r="A4" s="6"/>
      <c r="B4" s="6"/>
    </row>
    <row r="5" spans="1:19" x14ac:dyDescent="0.3">
      <c r="A5" s="8" t="s">
        <v>0</v>
      </c>
      <c r="B5" s="6"/>
      <c r="P5" t="s">
        <v>4</v>
      </c>
    </row>
    <row r="6" spans="1:19" x14ac:dyDescent="0.3">
      <c r="A6" s="6"/>
      <c r="B6" s="6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  <c r="L6" s="3" t="s">
        <v>19</v>
      </c>
      <c r="M6" s="3" t="s">
        <v>20</v>
      </c>
      <c r="N6" s="3" t="s">
        <v>21</v>
      </c>
      <c r="O6" s="3" t="s">
        <v>22</v>
      </c>
      <c r="P6" s="3" t="s">
        <v>2</v>
      </c>
    </row>
    <row r="7" spans="1:19" x14ac:dyDescent="0.3">
      <c r="A7" s="6"/>
      <c r="B7" s="4">
        <v>2025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">
        <f>SUM(C7:N7)</f>
        <v>0</v>
      </c>
      <c r="P7" s="7">
        <f>SUM(C7:L7)</f>
        <v>0</v>
      </c>
    </row>
    <row r="8" spans="1:19" x14ac:dyDescent="0.3">
      <c r="A8" s="6"/>
      <c r="B8" s="4">
        <v>2026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">
        <f>SUM(C8:N8)</f>
        <v>0</v>
      </c>
      <c r="P8" s="7">
        <f>SUM(C8:L8)</f>
        <v>0</v>
      </c>
    </row>
    <row r="9" spans="1:19" x14ac:dyDescent="0.3">
      <c r="A9" s="6"/>
      <c r="B9" s="4" t="s">
        <v>8</v>
      </c>
      <c r="C9" s="1">
        <f t="shared" ref="C9:P9" si="0">C8-C7</f>
        <v>0</v>
      </c>
      <c r="D9" s="1">
        <f t="shared" si="0"/>
        <v>0</v>
      </c>
      <c r="E9" s="1">
        <f t="shared" si="0"/>
        <v>0</v>
      </c>
      <c r="F9" s="1">
        <f t="shared" si="0"/>
        <v>0</v>
      </c>
      <c r="G9" s="1">
        <f t="shared" si="0"/>
        <v>0</v>
      </c>
      <c r="H9" s="1">
        <f t="shared" si="0"/>
        <v>0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si="0"/>
        <v>0</v>
      </c>
      <c r="N9" s="1">
        <f t="shared" si="0"/>
        <v>0</v>
      </c>
      <c r="O9" s="1">
        <f t="shared" si="0"/>
        <v>0</v>
      </c>
      <c r="P9" s="7">
        <f t="shared" si="0"/>
        <v>0</v>
      </c>
    </row>
    <row r="10" spans="1:19" x14ac:dyDescent="0.3">
      <c r="A10" s="6"/>
      <c r="B10" s="4" t="s">
        <v>9</v>
      </c>
      <c r="C10" s="5" t="e">
        <f t="shared" ref="C10:P10" si="1">C9/C7</f>
        <v>#DIV/0!</v>
      </c>
      <c r="D10" s="5" t="e">
        <f t="shared" si="1"/>
        <v>#DIV/0!</v>
      </c>
      <c r="E10" s="5" t="e">
        <f t="shared" si="1"/>
        <v>#DIV/0!</v>
      </c>
      <c r="F10" s="5" t="e">
        <f t="shared" si="1"/>
        <v>#DIV/0!</v>
      </c>
      <c r="G10" s="5" t="e">
        <f t="shared" si="1"/>
        <v>#DIV/0!</v>
      </c>
      <c r="H10" s="5" t="e">
        <f t="shared" si="1"/>
        <v>#DIV/0!</v>
      </c>
      <c r="I10" s="5" t="e">
        <f t="shared" si="1"/>
        <v>#DIV/0!</v>
      </c>
      <c r="J10" s="5" t="e">
        <f t="shared" si="1"/>
        <v>#DIV/0!</v>
      </c>
      <c r="K10" s="5" t="e">
        <f t="shared" si="1"/>
        <v>#DIV/0!</v>
      </c>
      <c r="L10" s="5" t="e">
        <f t="shared" si="1"/>
        <v>#DIV/0!</v>
      </c>
      <c r="M10" s="5" t="e">
        <f t="shared" si="1"/>
        <v>#DIV/0!</v>
      </c>
      <c r="N10" s="5" t="e">
        <f t="shared" si="1"/>
        <v>#DIV/0!</v>
      </c>
      <c r="O10" s="5" t="e">
        <f t="shared" si="1"/>
        <v>#DIV/0!</v>
      </c>
      <c r="P10" s="2" t="e">
        <f t="shared" si="1"/>
        <v>#DIV/0!</v>
      </c>
    </row>
    <row r="11" spans="1:19" x14ac:dyDescent="0.3">
      <c r="A11" s="6"/>
      <c r="B11" s="6"/>
    </row>
    <row r="12" spans="1:19" x14ac:dyDescent="0.3">
      <c r="A12" s="6"/>
      <c r="B12" s="6"/>
    </row>
    <row r="13" spans="1:19" x14ac:dyDescent="0.3">
      <c r="A13" s="9" t="s">
        <v>1</v>
      </c>
      <c r="P13" t="s">
        <v>4</v>
      </c>
    </row>
    <row r="14" spans="1:19" s="3" customFormat="1" x14ac:dyDescent="0.3">
      <c r="C14" s="3" t="s">
        <v>10</v>
      </c>
      <c r="D14" s="3" t="s">
        <v>11</v>
      </c>
      <c r="E14" s="3" t="s">
        <v>12</v>
      </c>
      <c r="F14" s="3" t="s">
        <v>13</v>
      </c>
      <c r="G14" s="3" t="s">
        <v>14</v>
      </c>
      <c r="H14" s="3" t="s">
        <v>15</v>
      </c>
      <c r="I14" s="3" t="s">
        <v>16</v>
      </c>
      <c r="J14" s="3" t="s">
        <v>17</v>
      </c>
      <c r="K14" s="3" t="s">
        <v>18</v>
      </c>
      <c r="L14" s="3" t="s">
        <v>19</v>
      </c>
      <c r="M14" s="3" t="s">
        <v>20</v>
      </c>
      <c r="N14" s="3" t="s">
        <v>21</v>
      </c>
      <c r="O14" s="3" t="s">
        <v>22</v>
      </c>
      <c r="P14" s="3" t="s">
        <v>2</v>
      </c>
    </row>
    <row r="15" spans="1:19" s="1" customFormat="1" x14ac:dyDescent="0.3">
      <c r="B15" s="4">
        <v>2025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">
        <f>SUM(C15:N15)</f>
        <v>0</v>
      </c>
      <c r="P15" s="7">
        <f>SUM(C15:L15)</f>
        <v>0</v>
      </c>
      <c r="R15" s="5" t="e">
        <f>P15/P7</f>
        <v>#DIV/0!</v>
      </c>
      <c r="S15" s="1" t="s">
        <v>6</v>
      </c>
    </row>
    <row r="16" spans="1:19" x14ac:dyDescent="0.3">
      <c r="B16" s="4">
        <v>2026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">
        <f>SUM(C16:N16)</f>
        <v>0</v>
      </c>
      <c r="P16" s="7">
        <f>SUM(C16:L16)</f>
        <v>0</v>
      </c>
      <c r="R16" s="5" t="e">
        <f>P16/P8</f>
        <v>#DIV/0!</v>
      </c>
      <c r="S16" s="1" t="s">
        <v>6</v>
      </c>
    </row>
    <row r="17" spans="1:19" x14ac:dyDescent="0.3">
      <c r="A17" s="6"/>
      <c r="B17" s="4" t="s">
        <v>8</v>
      </c>
      <c r="C17" s="1">
        <f t="shared" ref="C17:L17" si="2">C16-C15</f>
        <v>0</v>
      </c>
      <c r="D17" s="1">
        <f t="shared" si="2"/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2"/>
        <v>0</v>
      </c>
      <c r="M17" s="1">
        <f t="shared" ref="M17:N17" si="3">M16-M15</f>
        <v>0</v>
      </c>
      <c r="N17" s="1">
        <f t="shared" si="3"/>
        <v>0</v>
      </c>
      <c r="O17" s="1">
        <f>O16-O15</f>
        <v>0</v>
      </c>
      <c r="P17" s="7">
        <f>P16-P15</f>
        <v>0</v>
      </c>
    </row>
    <row r="18" spans="1:19" x14ac:dyDescent="0.3">
      <c r="A18" s="6"/>
      <c r="B18" s="4" t="s">
        <v>9</v>
      </c>
      <c r="C18" s="5" t="e">
        <f t="shared" ref="C18:L18" si="4">C17/C15</f>
        <v>#DIV/0!</v>
      </c>
      <c r="D18" s="5" t="e">
        <f t="shared" si="4"/>
        <v>#DIV/0!</v>
      </c>
      <c r="E18" s="5" t="e">
        <f t="shared" si="4"/>
        <v>#DIV/0!</v>
      </c>
      <c r="F18" s="5" t="e">
        <f t="shared" si="4"/>
        <v>#DIV/0!</v>
      </c>
      <c r="G18" s="5" t="e">
        <f t="shared" si="4"/>
        <v>#DIV/0!</v>
      </c>
      <c r="H18" s="5" t="e">
        <f t="shared" si="4"/>
        <v>#DIV/0!</v>
      </c>
      <c r="I18" s="5" t="e">
        <f t="shared" si="4"/>
        <v>#DIV/0!</v>
      </c>
      <c r="J18" s="5" t="e">
        <f t="shared" si="4"/>
        <v>#DIV/0!</v>
      </c>
      <c r="K18" s="5" t="e">
        <f t="shared" si="4"/>
        <v>#DIV/0!</v>
      </c>
      <c r="L18" s="5" t="e">
        <f t="shared" si="4"/>
        <v>#DIV/0!</v>
      </c>
      <c r="M18" s="5" t="e">
        <f t="shared" ref="M18:N18" si="5">M17/M15</f>
        <v>#DIV/0!</v>
      </c>
      <c r="N18" s="5" t="e">
        <f t="shared" si="5"/>
        <v>#DIV/0!</v>
      </c>
      <c r="O18" s="5" t="e">
        <f>O17/O15</f>
        <v>#DIV/0!</v>
      </c>
      <c r="P18" s="2" t="e">
        <f>P17/P15</f>
        <v>#DIV/0!</v>
      </c>
    </row>
    <row r="21" spans="1:19" x14ac:dyDescent="0.3">
      <c r="A21" s="9" t="s">
        <v>3</v>
      </c>
      <c r="P21" t="s">
        <v>4</v>
      </c>
    </row>
    <row r="22" spans="1:19" s="3" customFormat="1" x14ac:dyDescent="0.3">
      <c r="C22" s="3" t="s">
        <v>10</v>
      </c>
      <c r="D22" s="3" t="s">
        <v>11</v>
      </c>
      <c r="E22" s="3" t="s">
        <v>12</v>
      </c>
      <c r="F22" s="3" t="s">
        <v>13</v>
      </c>
      <c r="G22" s="3" t="s">
        <v>14</v>
      </c>
      <c r="H22" s="3" t="s">
        <v>15</v>
      </c>
      <c r="I22" s="3" t="s">
        <v>16</v>
      </c>
      <c r="J22" s="3" t="s">
        <v>17</v>
      </c>
      <c r="K22" s="3" t="s">
        <v>18</v>
      </c>
      <c r="L22" s="3" t="s">
        <v>19</v>
      </c>
      <c r="M22" s="3" t="s">
        <v>20</v>
      </c>
      <c r="N22" s="3" t="s">
        <v>21</v>
      </c>
      <c r="O22" s="3" t="s">
        <v>22</v>
      </c>
      <c r="P22" s="3" t="s">
        <v>2</v>
      </c>
    </row>
    <row r="23" spans="1:19" x14ac:dyDescent="0.3">
      <c r="B23" s="4">
        <v>2025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">
        <f>SUM(C23:N23)</f>
        <v>0</v>
      </c>
      <c r="P23" s="7">
        <f>SUM(C23:L23)</f>
        <v>0</v>
      </c>
      <c r="R23" s="5" t="e">
        <f>P23/P7</f>
        <v>#DIV/0!</v>
      </c>
      <c r="S23" t="s">
        <v>7</v>
      </c>
    </row>
    <row r="24" spans="1:19" x14ac:dyDescent="0.3">
      <c r="B24" s="4">
        <v>2026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">
        <f>SUM(C24:N24)</f>
        <v>0</v>
      </c>
      <c r="P24" s="7">
        <f>SUM(C24:L24)</f>
        <v>0</v>
      </c>
      <c r="R24" s="5" t="e">
        <f>P24/P8</f>
        <v>#DIV/0!</v>
      </c>
      <c r="S24" t="s">
        <v>7</v>
      </c>
    </row>
    <row r="25" spans="1:19" x14ac:dyDescent="0.3">
      <c r="B25" s="4" t="s">
        <v>8</v>
      </c>
      <c r="C25" s="1">
        <f t="shared" ref="C25:L25" si="6">C24-C23</f>
        <v>0</v>
      </c>
      <c r="D25" s="1">
        <f t="shared" si="6"/>
        <v>0</v>
      </c>
      <c r="E25" s="1">
        <f t="shared" si="6"/>
        <v>0</v>
      </c>
      <c r="F25" s="1">
        <f t="shared" si="6"/>
        <v>0</v>
      </c>
      <c r="G25" s="1">
        <f t="shared" si="6"/>
        <v>0</v>
      </c>
      <c r="H25" s="1">
        <f t="shared" si="6"/>
        <v>0</v>
      </c>
      <c r="I25" s="1">
        <f t="shared" si="6"/>
        <v>0</v>
      </c>
      <c r="J25" s="1">
        <f t="shared" si="6"/>
        <v>0</v>
      </c>
      <c r="K25" s="1">
        <f t="shared" si="6"/>
        <v>0</v>
      </c>
      <c r="L25" s="1">
        <f t="shared" si="6"/>
        <v>0</v>
      </c>
      <c r="M25" s="1">
        <f t="shared" ref="M25:N25" si="7">M24-M23</f>
        <v>0</v>
      </c>
      <c r="N25" s="1">
        <f t="shared" si="7"/>
        <v>0</v>
      </c>
      <c r="O25" s="1">
        <f>O24-O23</f>
        <v>0</v>
      </c>
      <c r="P25" s="7">
        <f>P24-P23</f>
        <v>0</v>
      </c>
    </row>
    <row r="26" spans="1:19" x14ac:dyDescent="0.3">
      <c r="B26" s="4" t="s">
        <v>9</v>
      </c>
      <c r="C26" s="5" t="e">
        <f t="shared" ref="C26:L26" si="8">C25/C23</f>
        <v>#DIV/0!</v>
      </c>
      <c r="D26" s="5" t="e">
        <f t="shared" si="8"/>
        <v>#DIV/0!</v>
      </c>
      <c r="E26" s="5" t="e">
        <f t="shared" si="8"/>
        <v>#DIV/0!</v>
      </c>
      <c r="F26" s="5" t="e">
        <f t="shared" si="8"/>
        <v>#DIV/0!</v>
      </c>
      <c r="G26" s="5" t="e">
        <f t="shared" si="8"/>
        <v>#DIV/0!</v>
      </c>
      <c r="H26" s="5" t="e">
        <f t="shared" si="8"/>
        <v>#DIV/0!</v>
      </c>
      <c r="I26" s="5" t="e">
        <f t="shared" si="8"/>
        <v>#DIV/0!</v>
      </c>
      <c r="J26" s="5" t="e">
        <f t="shared" si="8"/>
        <v>#DIV/0!</v>
      </c>
      <c r="K26" s="5" t="e">
        <f t="shared" si="8"/>
        <v>#DIV/0!</v>
      </c>
      <c r="L26" s="5" t="e">
        <f t="shared" si="8"/>
        <v>#DIV/0!</v>
      </c>
      <c r="M26" s="5" t="e">
        <f t="shared" ref="M26:N26" si="9">M25/M23</f>
        <v>#DIV/0!</v>
      </c>
      <c r="N26" s="5" t="e">
        <f t="shared" si="9"/>
        <v>#DIV/0!</v>
      </c>
      <c r="O26" s="5" t="e">
        <f>O25/O23</f>
        <v>#DIV/0!</v>
      </c>
      <c r="P26" s="2" t="e">
        <f>P25/P23</f>
        <v>#DIV/0!</v>
      </c>
    </row>
    <row r="29" spans="1:19" x14ac:dyDescent="0.3">
      <c r="B29" s="9" t="s">
        <v>24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9" x14ac:dyDescent="0.3">
      <c r="B30" s="9" t="s">
        <v>25</v>
      </c>
    </row>
    <row r="31" spans="1:19" x14ac:dyDescent="0.3">
      <c r="B31" s="9"/>
    </row>
    <row r="32" spans="1:19" x14ac:dyDescent="0.3">
      <c r="B32" s="9" t="s">
        <v>26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2:2" x14ac:dyDescent="0.3">
      <c r="B33" s="9" t="s">
        <v>27</v>
      </c>
    </row>
  </sheetData>
  <phoneticPr fontId="3" type="noConversion"/>
  <pageMargins left="0.7" right="0.7" top="0.75" bottom="0.75" header="0.3" footer="0.3"/>
  <pageSetup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 - brew-pkg-sold</vt:lpstr>
      <vt:lpstr>Template brew-pkg-sold</vt:lpstr>
      <vt:lpstr>'Example - brew-pkg-sold'!Print_Area</vt:lpstr>
      <vt:lpstr>'Template brew-pkg-sold'!Print_Area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Paris</dc:creator>
  <cp:lastModifiedBy>Kary Shumway</cp:lastModifiedBy>
  <cp:lastPrinted>2019-08-14T17:10:05Z</cp:lastPrinted>
  <dcterms:created xsi:type="dcterms:W3CDTF">2018-03-15T15:12:28Z</dcterms:created>
  <dcterms:modified xsi:type="dcterms:W3CDTF">2026-08-31T18:02:25Z</dcterms:modified>
</cp:coreProperties>
</file>