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8_{F8C58470-AB15-4D74-9710-B73383ADA30D}" xr6:coauthVersionLast="47" xr6:coauthVersionMax="47" xr10:uidLastSave="{00000000-0000-0000-0000-000000000000}"/>
  <bookViews>
    <workbookView xWindow="-120" yWindow="-120" windowWidth="29040" windowHeight="15720" activeTab="1" xr2:uid="{366BB2B6-3735-40C0-8E3E-7B7DC796D294}"/>
  </bookViews>
  <sheets>
    <sheet name="BBL to CE Converter" sheetId="1" r:id="rId1"/>
    <sheet name="Package to CE Converter" sheetId="3" r:id="rId2"/>
    <sheet name="CE Sales Foreca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" l="1"/>
  <c r="F14" i="3" s="1"/>
  <c r="D15" i="3"/>
  <c r="F15" i="3" s="1"/>
  <c r="D16" i="3"/>
  <c r="F16" i="3" s="1"/>
  <c r="D17" i="3"/>
  <c r="F17" i="3" s="1"/>
  <c r="B14" i="3"/>
  <c r="B13" i="3"/>
  <c r="D13" i="3" s="1"/>
  <c r="F13" i="3" s="1"/>
  <c r="B12" i="3"/>
  <c r="D12" i="3" s="1"/>
  <c r="F12" i="3" s="1"/>
  <c r="D11" i="3"/>
  <c r="F11" i="3" s="1"/>
  <c r="C31" i="2" l="1"/>
  <c r="C35" i="2" s="1"/>
  <c r="C25" i="2"/>
  <c r="C34" i="2" s="1"/>
  <c r="C24" i="2"/>
  <c r="C33" i="2" s="1"/>
  <c r="E23" i="2"/>
  <c r="D32" i="2" s="1"/>
  <c r="C23" i="2"/>
  <c r="C32" i="2" s="1"/>
  <c r="C22" i="2"/>
  <c r="E22" i="2" s="1"/>
  <c r="C17" i="2"/>
  <c r="E16" i="2"/>
  <c r="E15" i="2"/>
  <c r="D14" i="2"/>
  <c r="E14" i="2" s="1"/>
  <c r="D13" i="2"/>
  <c r="E13" i="2" s="1"/>
  <c r="E17" i="2" s="1"/>
  <c r="L9" i="2"/>
  <c r="J9" i="2"/>
  <c r="C9" i="2"/>
  <c r="D31" i="2" l="1"/>
  <c r="E26" i="2"/>
  <c r="E32" i="2"/>
  <c r="E24" i="2"/>
  <c r="D33" i="2" s="1"/>
  <c r="E33" i="2" s="1"/>
  <c r="E25" i="2"/>
  <c r="D34" i="2" s="1"/>
  <c r="E34" i="2" s="1"/>
  <c r="C26" i="2"/>
  <c r="D35" i="2" l="1"/>
  <c r="E35" i="2" s="1"/>
  <c r="E31" i="2"/>
  <c r="B15" i="1" l="1"/>
  <c r="B24" i="1"/>
  <c r="B25" i="1"/>
  <c r="B17" i="1"/>
  <c r="B18" i="1"/>
  <c r="B19" i="1"/>
  <c r="B20" i="1"/>
  <c r="B21" i="1"/>
  <c r="B22" i="1"/>
  <c r="B23" i="1"/>
  <c r="B16" i="1"/>
  <c r="B11" i="1"/>
</calcChain>
</file>

<file path=xl/sharedStrings.xml><?xml version="1.0" encoding="utf-8"?>
<sst xmlns="http://schemas.openxmlformats.org/spreadsheetml/2006/main" count="64" uniqueCount="46">
  <si>
    <t>Brewer BBL</t>
  </si>
  <si>
    <t>Case Equivalent (CE)</t>
  </si>
  <si>
    <t xml:space="preserve">Notes: </t>
  </si>
  <si>
    <t>One Brewer Barrel = 31 gallons</t>
  </si>
  <si>
    <t>One Case Equivalent = 2.25 gallons</t>
  </si>
  <si>
    <t xml:space="preserve">There are 13.78 Case Equivalents per Brewer's Barrel </t>
  </si>
  <si>
    <t>Gallons</t>
  </si>
  <si>
    <t>Case Equivalent</t>
  </si>
  <si>
    <t>CE per BBL</t>
  </si>
  <si>
    <t>Conversion Table: Brewer Barrels to Case Equivalents</t>
  </si>
  <si>
    <t xml:space="preserve">Use the table to figure out how many </t>
  </si>
  <si>
    <t>BBLs you need to make the required amount of CE's</t>
  </si>
  <si>
    <t>CE Sales Forecast Tool</t>
  </si>
  <si>
    <t>www.bbfassociation.org</t>
  </si>
  <si>
    <t>Current Goal</t>
  </si>
  <si>
    <t>New Goal</t>
  </si>
  <si>
    <t>BBLs Sold</t>
  </si>
  <si>
    <t>Current CE goal</t>
  </si>
  <si>
    <t>CE's per BBL</t>
  </si>
  <si>
    <t>Current Sales goal</t>
  </si>
  <si>
    <t>Total CE's</t>
  </si>
  <si>
    <t>$ / CE Avg</t>
  </si>
  <si>
    <t>Units</t>
  </si>
  <si>
    <t>CE's / Unit</t>
  </si>
  <si>
    <t>CE's</t>
  </si>
  <si>
    <t>BBL 1/6</t>
  </si>
  <si>
    <t>BBL 1/2</t>
  </si>
  <si>
    <t>Package 2/12 Can</t>
  </si>
  <si>
    <t>Package 4/6 Can</t>
  </si>
  <si>
    <t>Price</t>
  </si>
  <si>
    <t>Sales $</t>
  </si>
  <si>
    <t>$ / CE</t>
  </si>
  <si>
    <t>Notes</t>
  </si>
  <si>
    <t>Convert the pack size to ounces</t>
  </si>
  <si>
    <t>Divide the pack size ounces by 288 (the # of ounces in 1 CE)</t>
  </si>
  <si>
    <t>Package</t>
  </si>
  <si>
    <t>Ounces/Gallon</t>
  </si>
  <si>
    <t>Ounces/Package</t>
  </si>
  <si>
    <t>Ounces/CE</t>
  </si>
  <si>
    <t>1/2 BBL</t>
  </si>
  <si>
    <t>1/4 BBL</t>
  </si>
  <si>
    <t>1/6 BBL</t>
  </si>
  <si>
    <t>2/12 12oz cans / bottles</t>
  </si>
  <si>
    <t>4/6 12oz cans/bottles</t>
  </si>
  <si>
    <t>6/4 16oz cans</t>
  </si>
  <si>
    <t>Conversion Table: Package Types to Case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</si>
</sst>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quotePrefix="1"/>
    <xf numFmtId="0" fontId="4" fillId="0" borderId="0" xfId="0" applyFont="1"/>
    <xf numFmtId="0" fontId="0" fillId="2" borderId="0" xfId="0" applyFill="1"/>
    <xf numFmtId="0" fontId="5" fillId="0" borderId="0" xfId="3"/>
    <xf numFmtId="164" fontId="0" fillId="3" borderId="0" xfId="1" applyNumberFormat="1" applyFont="1" applyFill="1"/>
    <xf numFmtId="164" fontId="0" fillId="0" borderId="0" xfId="1" applyNumberFormat="1" applyFont="1"/>
    <xf numFmtId="44" fontId="0" fillId="0" borderId="0" xfId="2" applyFont="1"/>
    <xf numFmtId="164" fontId="6" fillId="0" borderId="0" xfId="1" applyNumberFormat="1" applyFont="1"/>
    <xf numFmtId="164" fontId="0" fillId="0" borderId="0" xfId="0" applyNumberFormat="1"/>
    <xf numFmtId="0" fontId="3" fillId="0" borderId="0" xfId="0" quotePrefix="1" applyFont="1" applyAlignment="1">
      <alignment horizontal="center"/>
    </xf>
    <xf numFmtId="164" fontId="0" fillId="0" borderId="0" xfId="1" applyNumberFormat="1" applyFont="1" applyFill="1"/>
    <xf numFmtId="43" fontId="0" fillId="3" borderId="0" xfId="1" applyFont="1" applyFill="1"/>
    <xf numFmtId="165" fontId="0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 applyFill="1"/>
    <xf numFmtId="164" fontId="6" fillId="0" borderId="0" xfId="1" applyNumberFormat="1" applyFont="1" applyFill="1"/>
    <xf numFmtId="165" fontId="6" fillId="0" borderId="0" xfId="2" applyNumberFormat="1" applyFont="1" applyFill="1"/>
    <xf numFmtId="44" fontId="6" fillId="0" borderId="0" xfId="2" applyFont="1"/>
    <xf numFmtId="165" fontId="0" fillId="0" borderId="0" xfId="0" applyNumberFormat="1"/>
    <xf numFmtId="164" fontId="0" fillId="4" borderId="0" xfId="1" applyNumberFormat="1" applyFont="1" applyFill="1"/>
    <xf numFmtId="165" fontId="0" fillId="4" borderId="0" xfId="2" applyNumberFormat="1" applyFont="1" applyFill="1"/>
    <xf numFmtId="43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bfassociation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bfassociation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487F-70B7-4B79-B950-DCD9F4BDC887}">
  <dimension ref="A1:D27"/>
  <sheetViews>
    <sheetView zoomScale="120" zoomScaleNormal="120" workbookViewId="0">
      <selection activeCell="B16" sqref="B16"/>
    </sheetView>
  </sheetViews>
  <sheetFormatPr defaultRowHeight="15" x14ac:dyDescent="0.25"/>
  <cols>
    <col min="1" max="1" width="16.28515625" customWidth="1"/>
    <col min="2" max="2" width="18.28515625" bestFit="1" customWidth="1"/>
    <col min="3" max="3" width="7.140625" bestFit="1" customWidth="1"/>
  </cols>
  <sheetData>
    <row r="1" spans="1:4" x14ac:dyDescent="0.25">
      <c r="A1" t="s">
        <v>9</v>
      </c>
    </row>
    <row r="2" spans="1:4" x14ac:dyDescent="0.25">
      <c r="A2" s="9" t="s">
        <v>13</v>
      </c>
    </row>
    <row r="4" spans="1:4" x14ac:dyDescent="0.25">
      <c r="A4" s="5" t="s">
        <v>2</v>
      </c>
    </row>
    <row r="5" spans="1:4" x14ac:dyDescent="0.25">
      <c r="A5" t="s">
        <v>3</v>
      </c>
    </row>
    <row r="6" spans="1:4" x14ac:dyDescent="0.25">
      <c r="A6" t="s">
        <v>4</v>
      </c>
    </row>
    <row r="7" spans="1:4" x14ac:dyDescent="0.25">
      <c r="A7" t="s">
        <v>5</v>
      </c>
    </row>
    <row r="9" spans="1:4" x14ac:dyDescent="0.25">
      <c r="A9" t="s">
        <v>0</v>
      </c>
      <c r="B9" s="1">
        <v>31</v>
      </c>
      <c r="C9" t="s">
        <v>6</v>
      </c>
    </row>
    <row r="10" spans="1:4" x14ac:dyDescent="0.25">
      <c r="A10" t="s">
        <v>7</v>
      </c>
      <c r="B10" s="1">
        <v>2.25</v>
      </c>
      <c r="C10" t="s">
        <v>6</v>
      </c>
    </row>
    <row r="11" spans="1:4" x14ac:dyDescent="0.25">
      <c r="A11" t="s">
        <v>8</v>
      </c>
      <c r="B11" s="1">
        <f>B9/B10</f>
        <v>13.777777777777779</v>
      </c>
      <c r="C11" s="6"/>
    </row>
    <row r="14" spans="1:4" x14ac:dyDescent="0.25">
      <c r="A14" s="4" t="s">
        <v>0</v>
      </c>
      <c r="B14" s="4" t="s">
        <v>1</v>
      </c>
      <c r="D14" s="7" t="s">
        <v>10</v>
      </c>
    </row>
    <row r="15" spans="1:4" x14ac:dyDescent="0.25">
      <c r="A15" s="8">
        <v>100</v>
      </c>
      <c r="B15" s="1">
        <f>A15*13.78</f>
        <v>1378</v>
      </c>
      <c r="D15" s="7" t="s">
        <v>11</v>
      </c>
    </row>
    <row r="16" spans="1:4" x14ac:dyDescent="0.25">
      <c r="A16" s="2">
        <v>1</v>
      </c>
      <c r="B16" s="3">
        <f>13.78*A16</f>
        <v>13.78</v>
      </c>
    </row>
    <row r="17" spans="1:2" x14ac:dyDescent="0.25">
      <c r="A17" s="2">
        <v>2</v>
      </c>
      <c r="B17" s="3">
        <f t="shared" ref="B17:B25" si="0">13.78*A17</f>
        <v>27.56</v>
      </c>
    </row>
    <row r="18" spans="1:2" x14ac:dyDescent="0.25">
      <c r="A18" s="2">
        <v>3</v>
      </c>
      <c r="B18" s="3">
        <f t="shared" si="0"/>
        <v>41.339999999999996</v>
      </c>
    </row>
    <row r="19" spans="1:2" x14ac:dyDescent="0.25">
      <c r="A19" s="2">
        <v>4</v>
      </c>
      <c r="B19" s="3">
        <f t="shared" si="0"/>
        <v>55.12</v>
      </c>
    </row>
    <row r="20" spans="1:2" x14ac:dyDescent="0.25">
      <c r="A20" s="2">
        <v>5</v>
      </c>
      <c r="B20" s="3">
        <f t="shared" si="0"/>
        <v>68.899999999999991</v>
      </c>
    </row>
    <row r="21" spans="1:2" x14ac:dyDescent="0.25">
      <c r="A21" s="2">
        <v>6</v>
      </c>
      <c r="B21" s="3">
        <f t="shared" si="0"/>
        <v>82.679999999999993</v>
      </c>
    </row>
    <row r="22" spans="1:2" x14ac:dyDescent="0.25">
      <c r="A22" s="2">
        <v>7</v>
      </c>
      <c r="B22" s="3">
        <f t="shared" si="0"/>
        <v>96.46</v>
      </c>
    </row>
    <row r="23" spans="1:2" x14ac:dyDescent="0.25">
      <c r="A23" s="2">
        <v>8</v>
      </c>
      <c r="B23" s="3">
        <f t="shared" si="0"/>
        <v>110.24</v>
      </c>
    </row>
    <row r="24" spans="1:2" x14ac:dyDescent="0.25">
      <c r="A24" s="2">
        <v>9</v>
      </c>
      <c r="B24" s="3">
        <f t="shared" si="0"/>
        <v>124.02</v>
      </c>
    </row>
    <row r="25" spans="1:2" x14ac:dyDescent="0.25">
      <c r="A25" s="2">
        <v>10</v>
      </c>
      <c r="B25" s="3">
        <f t="shared" si="0"/>
        <v>137.79999999999998</v>
      </c>
    </row>
    <row r="27" spans="1:2" x14ac:dyDescent="0.25">
      <c r="A27" s="5"/>
    </row>
  </sheetData>
  <hyperlinks>
    <hyperlink ref="A2" r:id="rId1" xr:uid="{C52C3E15-060E-4069-B857-2F242F5BB70D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0859-3AAB-40AB-8158-A33E455940EE}">
  <dimension ref="A1:F17"/>
  <sheetViews>
    <sheetView tabSelected="1" zoomScale="140" zoomScaleNormal="140" workbookViewId="0">
      <selection activeCell="H12" sqref="H12"/>
    </sheetView>
  </sheetViews>
  <sheetFormatPr defaultRowHeight="15" x14ac:dyDescent="0.25"/>
  <cols>
    <col min="1" max="1" width="30.140625" customWidth="1"/>
    <col min="2" max="2" width="10.140625" customWidth="1"/>
    <col min="3" max="3" width="14.28515625" bestFit="1" customWidth="1"/>
    <col min="4" max="4" width="15.7109375" bestFit="1" customWidth="1"/>
    <col min="5" max="5" width="10.5703125" bestFit="1" customWidth="1"/>
    <col min="6" max="6" width="19.28515625" bestFit="1" customWidth="1"/>
  </cols>
  <sheetData>
    <row r="1" spans="1:6" x14ac:dyDescent="0.25">
      <c r="A1" t="s">
        <v>45</v>
      </c>
    </row>
    <row r="2" spans="1:6" x14ac:dyDescent="0.25">
      <c r="A2" s="9" t="s">
        <v>13</v>
      </c>
    </row>
    <row r="5" spans="1:6" x14ac:dyDescent="0.25">
      <c r="A5" s="29" t="s">
        <v>32</v>
      </c>
    </row>
    <row r="6" spans="1:6" x14ac:dyDescent="0.25">
      <c r="A6" t="s">
        <v>33</v>
      </c>
    </row>
    <row r="7" spans="1:6" x14ac:dyDescent="0.25">
      <c r="A7" t="s">
        <v>34</v>
      </c>
    </row>
    <row r="10" spans="1:6" x14ac:dyDescent="0.25">
      <c r="A10" s="28" t="s">
        <v>35</v>
      </c>
      <c r="B10" s="4" t="s">
        <v>6</v>
      </c>
      <c r="C10" s="4" t="s">
        <v>36</v>
      </c>
      <c r="D10" s="4" t="s">
        <v>37</v>
      </c>
      <c r="E10" s="4" t="s">
        <v>38</v>
      </c>
      <c r="F10" s="4" t="s">
        <v>1</v>
      </c>
    </row>
    <row r="11" spans="1:6" x14ac:dyDescent="0.25">
      <c r="A11" t="s">
        <v>0</v>
      </c>
      <c r="B11" s="1">
        <v>31</v>
      </c>
      <c r="C11" s="11">
        <v>128</v>
      </c>
      <c r="D11" s="11">
        <f>B11*C11</f>
        <v>3968</v>
      </c>
      <c r="E11" s="11">
        <v>288</v>
      </c>
      <c r="F11" s="27">
        <f>D11/E11</f>
        <v>13.777777777777779</v>
      </c>
    </row>
    <row r="12" spans="1:6" x14ac:dyDescent="0.25">
      <c r="A12" s="6" t="s">
        <v>39</v>
      </c>
      <c r="B12" s="1">
        <f>B11/2</f>
        <v>15.5</v>
      </c>
      <c r="C12" s="11">
        <v>128</v>
      </c>
      <c r="D12" s="11">
        <f t="shared" ref="D12:D17" si="0">B12*C12</f>
        <v>1984</v>
      </c>
      <c r="E12" s="11">
        <v>288</v>
      </c>
      <c r="F12" s="27">
        <f t="shared" ref="F12:F17" si="1">D12/E12</f>
        <v>6.8888888888888893</v>
      </c>
    </row>
    <row r="13" spans="1:6" x14ac:dyDescent="0.25">
      <c r="A13" s="6" t="s">
        <v>40</v>
      </c>
      <c r="B13" s="1">
        <f>B11/4</f>
        <v>7.75</v>
      </c>
      <c r="C13" s="11">
        <v>128</v>
      </c>
      <c r="D13" s="11">
        <f t="shared" si="0"/>
        <v>992</v>
      </c>
      <c r="E13" s="11">
        <v>288</v>
      </c>
      <c r="F13" s="27">
        <f t="shared" si="1"/>
        <v>3.4444444444444446</v>
      </c>
    </row>
    <row r="14" spans="1:6" x14ac:dyDescent="0.25">
      <c r="A14" s="6" t="s">
        <v>41</v>
      </c>
      <c r="B14" s="1">
        <f>B11/6</f>
        <v>5.166666666666667</v>
      </c>
      <c r="C14" s="11">
        <v>128</v>
      </c>
      <c r="D14" s="11">
        <f t="shared" si="0"/>
        <v>661.33333333333337</v>
      </c>
      <c r="E14" s="11">
        <v>288</v>
      </c>
      <c r="F14" s="27">
        <f t="shared" si="1"/>
        <v>2.2962962962962963</v>
      </c>
    </row>
    <row r="15" spans="1:6" x14ac:dyDescent="0.25">
      <c r="A15" t="s">
        <v>42</v>
      </c>
      <c r="B15" s="1">
        <v>2.25</v>
      </c>
      <c r="C15" s="11">
        <v>128</v>
      </c>
      <c r="D15" s="11">
        <f t="shared" si="0"/>
        <v>288</v>
      </c>
      <c r="E15" s="11">
        <v>288</v>
      </c>
      <c r="F15" s="27">
        <f t="shared" si="1"/>
        <v>1</v>
      </c>
    </row>
    <row r="16" spans="1:6" x14ac:dyDescent="0.25">
      <c r="A16" t="s">
        <v>43</v>
      </c>
      <c r="B16" s="1">
        <v>2.25</v>
      </c>
      <c r="C16" s="11">
        <v>128</v>
      </c>
      <c r="D16" s="11">
        <f t="shared" si="0"/>
        <v>288</v>
      </c>
      <c r="E16" s="11">
        <v>288</v>
      </c>
      <c r="F16" s="27">
        <f t="shared" si="1"/>
        <v>1</v>
      </c>
    </row>
    <row r="17" spans="1:6" x14ac:dyDescent="0.25">
      <c r="A17" t="s">
        <v>44</v>
      </c>
      <c r="B17" s="1">
        <v>3</v>
      </c>
      <c r="C17" s="11">
        <v>128</v>
      </c>
      <c r="D17" s="11">
        <f t="shared" si="0"/>
        <v>384</v>
      </c>
      <c r="E17" s="11">
        <v>288</v>
      </c>
      <c r="F17" s="27">
        <f t="shared" si="1"/>
        <v>1.3333333333333333</v>
      </c>
    </row>
  </sheetData>
  <hyperlinks>
    <hyperlink ref="A2" r:id="rId1" xr:uid="{404AB243-5676-47A7-9314-07A287C951D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E70C-AE8C-4819-9D10-12B3FAEF95B5}">
  <dimension ref="A1:L35"/>
  <sheetViews>
    <sheetView zoomScale="110" zoomScaleNormal="110" workbookViewId="0">
      <selection sqref="A1:A2"/>
    </sheetView>
  </sheetViews>
  <sheetFormatPr defaultRowHeight="15" x14ac:dyDescent="0.25"/>
  <cols>
    <col min="2" max="2" width="19.140625" customWidth="1"/>
    <col min="3" max="3" width="11.5703125" bestFit="1" customWidth="1"/>
    <col min="4" max="4" width="13.7109375" customWidth="1"/>
    <col min="5" max="5" width="13.28515625" bestFit="1" customWidth="1"/>
    <col min="6" max="6" width="3.7109375" customWidth="1"/>
    <col min="9" max="9" width="17" bestFit="1" customWidth="1"/>
    <col min="10" max="10" width="15.140625" bestFit="1" customWidth="1"/>
    <col min="11" max="11" width="4.85546875" customWidth="1"/>
    <col min="12" max="12" width="12.7109375" customWidth="1"/>
  </cols>
  <sheetData>
    <row r="1" spans="1:12" x14ac:dyDescent="0.25">
      <c r="A1" t="s">
        <v>12</v>
      </c>
    </row>
    <row r="2" spans="1:12" x14ac:dyDescent="0.25">
      <c r="A2" s="9" t="s">
        <v>13</v>
      </c>
    </row>
    <row r="4" spans="1:12" x14ac:dyDescent="0.25">
      <c r="J4" s="4" t="s">
        <v>14</v>
      </c>
      <c r="K4" s="4"/>
      <c r="L4" s="4" t="s">
        <v>15</v>
      </c>
    </row>
    <row r="5" spans="1:12" x14ac:dyDescent="0.25">
      <c r="B5" t="s">
        <v>16</v>
      </c>
      <c r="C5" s="10">
        <v>3050</v>
      </c>
      <c r="I5" t="s">
        <v>17</v>
      </c>
      <c r="J5" s="25">
        <v>40000</v>
      </c>
      <c r="L5" s="25">
        <v>42000</v>
      </c>
    </row>
    <row r="7" spans="1:12" x14ac:dyDescent="0.25">
      <c r="B7" t="s">
        <v>18</v>
      </c>
      <c r="C7" s="1">
        <v>13.78</v>
      </c>
      <c r="I7" t="s">
        <v>19</v>
      </c>
      <c r="J7" s="26">
        <v>1000000</v>
      </c>
      <c r="L7" s="26">
        <v>1075000</v>
      </c>
    </row>
    <row r="9" spans="1:12" x14ac:dyDescent="0.25">
      <c r="B9" t="s">
        <v>20</v>
      </c>
      <c r="C9" s="11">
        <f>C5*C7</f>
        <v>42029</v>
      </c>
      <c r="I9" s="6" t="s">
        <v>21</v>
      </c>
      <c r="J9" s="12">
        <f>J7/J5</f>
        <v>25</v>
      </c>
      <c r="L9" s="12">
        <f>L7/L5</f>
        <v>25.595238095238095</v>
      </c>
    </row>
    <row r="12" spans="1:12" x14ac:dyDescent="0.25">
      <c r="C12" s="4" t="s">
        <v>22</v>
      </c>
      <c r="D12" s="4" t="s">
        <v>23</v>
      </c>
      <c r="E12" s="4" t="s">
        <v>24</v>
      </c>
    </row>
    <row r="13" spans="1:12" x14ac:dyDescent="0.25">
      <c r="B13" t="s">
        <v>25</v>
      </c>
      <c r="C13" s="10">
        <v>1600</v>
      </c>
      <c r="D13" s="1">
        <f>C7*(1/6)</f>
        <v>2.2966666666666664</v>
      </c>
      <c r="E13" s="11">
        <f>C13*D13</f>
        <v>3674.6666666666661</v>
      </c>
    </row>
    <row r="14" spans="1:12" x14ac:dyDescent="0.25">
      <c r="B14" t="s">
        <v>26</v>
      </c>
      <c r="C14" s="10">
        <v>1000</v>
      </c>
      <c r="D14" s="1">
        <f>C7*1/2</f>
        <v>6.89</v>
      </c>
      <c r="E14" s="11">
        <f t="shared" ref="E14:E16" si="0">C14*D14</f>
        <v>6890</v>
      </c>
    </row>
    <row r="15" spans="1:12" x14ac:dyDescent="0.25">
      <c r="B15" t="s">
        <v>27</v>
      </c>
      <c r="C15" s="10">
        <v>18000</v>
      </c>
      <c r="D15" s="1">
        <v>1</v>
      </c>
      <c r="E15" s="11">
        <f t="shared" si="0"/>
        <v>18000</v>
      </c>
    </row>
    <row r="16" spans="1:12" ht="17.25" x14ac:dyDescent="0.4">
      <c r="B16" t="s">
        <v>28</v>
      </c>
      <c r="C16" s="10">
        <v>12000</v>
      </c>
      <c r="D16" s="1">
        <v>1</v>
      </c>
      <c r="E16" s="13">
        <f t="shared" si="0"/>
        <v>12000</v>
      </c>
    </row>
    <row r="17" spans="2:5" x14ac:dyDescent="0.25">
      <c r="C17" s="14">
        <f>SUM(C13:C16)</f>
        <v>32600</v>
      </c>
      <c r="E17" s="11">
        <f>SUM(E13:E16)</f>
        <v>40564.666666666664</v>
      </c>
    </row>
    <row r="21" spans="2:5" x14ac:dyDescent="0.25">
      <c r="C21" s="4" t="s">
        <v>22</v>
      </c>
      <c r="D21" s="15" t="s">
        <v>29</v>
      </c>
      <c r="E21" s="4" t="s">
        <v>30</v>
      </c>
    </row>
    <row r="22" spans="2:5" x14ac:dyDescent="0.25">
      <c r="B22" t="s">
        <v>25</v>
      </c>
      <c r="C22" s="16">
        <f>C13</f>
        <v>1600</v>
      </c>
      <c r="D22" s="17">
        <v>75</v>
      </c>
      <c r="E22" s="18">
        <f>C22*D22</f>
        <v>120000</v>
      </c>
    </row>
    <row r="23" spans="2:5" x14ac:dyDescent="0.25">
      <c r="B23" t="s">
        <v>26</v>
      </c>
      <c r="C23" s="16">
        <f t="shared" ref="C23:C25" si="1">C14</f>
        <v>1000</v>
      </c>
      <c r="D23" s="17">
        <v>145</v>
      </c>
      <c r="E23" s="18">
        <f t="shared" ref="E23:E25" si="2">C23*D23</f>
        <v>145000</v>
      </c>
    </row>
    <row r="24" spans="2:5" x14ac:dyDescent="0.25">
      <c r="B24" t="s">
        <v>27</v>
      </c>
      <c r="C24" s="16">
        <f t="shared" si="1"/>
        <v>18000</v>
      </c>
      <c r="D24" s="17">
        <v>21</v>
      </c>
      <c r="E24" s="18">
        <f t="shared" si="2"/>
        <v>378000</v>
      </c>
    </row>
    <row r="25" spans="2:5" ht="17.25" x14ac:dyDescent="0.4">
      <c r="B25" t="s">
        <v>28</v>
      </c>
      <c r="C25" s="16">
        <f t="shared" si="1"/>
        <v>12000</v>
      </c>
      <c r="D25" s="17">
        <v>25</v>
      </c>
      <c r="E25" s="19">
        <f t="shared" si="2"/>
        <v>300000</v>
      </c>
    </row>
    <row r="26" spans="2:5" x14ac:dyDescent="0.25">
      <c r="C26" s="14">
        <f>SUM(C22:C25)</f>
        <v>32600</v>
      </c>
      <c r="E26" s="18">
        <f>SUM(E22:E25)</f>
        <v>943000</v>
      </c>
    </row>
    <row r="30" spans="2:5" x14ac:dyDescent="0.25">
      <c r="C30" s="4" t="s">
        <v>22</v>
      </c>
      <c r="D30" s="15" t="s">
        <v>30</v>
      </c>
      <c r="E30" s="15" t="s">
        <v>31</v>
      </c>
    </row>
    <row r="31" spans="2:5" x14ac:dyDescent="0.25">
      <c r="B31" t="s">
        <v>25</v>
      </c>
      <c r="C31" s="16">
        <f>C22</f>
        <v>1600</v>
      </c>
      <c r="D31" s="20">
        <f>E22</f>
        <v>120000</v>
      </c>
      <c r="E31" s="12">
        <f>D31/E13</f>
        <v>32.656023222060966</v>
      </c>
    </row>
    <row r="32" spans="2:5" x14ac:dyDescent="0.25">
      <c r="B32" t="s">
        <v>26</v>
      </c>
      <c r="C32" s="16">
        <f t="shared" ref="C32:C34" si="3">C23</f>
        <v>1000</v>
      </c>
      <c r="D32" s="20">
        <f t="shared" ref="D32:D34" si="4">E23</f>
        <v>145000</v>
      </c>
      <c r="E32" s="12">
        <f t="shared" ref="E32:E34" si="5">D32/E14</f>
        <v>21.044992743105951</v>
      </c>
    </row>
    <row r="33" spans="2:5" x14ac:dyDescent="0.25">
      <c r="B33" t="s">
        <v>27</v>
      </c>
      <c r="C33" s="16">
        <f t="shared" si="3"/>
        <v>18000</v>
      </c>
      <c r="D33" s="20">
        <f t="shared" si="4"/>
        <v>378000</v>
      </c>
      <c r="E33" s="12">
        <f t="shared" si="5"/>
        <v>21</v>
      </c>
    </row>
    <row r="34" spans="2:5" ht="17.25" x14ac:dyDescent="0.4">
      <c r="B34" t="s">
        <v>28</v>
      </c>
      <c r="C34" s="21">
        <f t="shared" si="3"/>
        <v>12000</v>
      </c>
      <c r="D34" s="22">
        <f t="shared" si="4"/>
        <v>300000</v>
      </c>
      <c r="E34" s="23">
        <f t="shared" si="5"/>
        <v>25</v>
      </c>
    </row>
    <row r="35" spans="2:5" x14ac:dyDescent="0.25">
      <c r="C35" s="14">
        <f>SUM(C31:C34)</f>
        <v>32600</v>
      </c>
      <c r="D35" s="24">
        <f>SUM(D31:D34)</f>
        <v>943000</v>
      </c>
      <c r="E35" s="12">
        <f>D35/E17</f>
        <v>23.246832218515294</v>
      </c>
    </row>
  </sheetData>
  <hyperlinks>
    <hyperlink ref="A2" r:id="rId1" xr:uid="{5EF06381-A080-42E4-8E20-57CF38308A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BBL to CE Converter</vt:lpstr>
      <vt:lpstr>Package to CE Converter</vt:lpstr>
      <vt:lpstr>CE Sales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2018-06-23T13:41:25Z</dcterms:created>
  <dcterms:modified xsi:type="dcterms:W3CDTF">2025-06-25T21:26:14Z</dcterms:modified>
</cp:coreProperties>
</file>