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humway\Documents\Misc\"/>
    </mc:Choice>
  </mc:AlternateContent>
  <xr:revisionPtr revIDLastSave="0" documentId="8_{68EFD1F8-913F-4B5A-9532-AD496DAF1730}" xr6:coauthVersionLast="37" xr6:coauthVersionMax="37" xr10:uidLastSave="{00000000-0000-0000-0000-000000000000}"/>
  <bookViews>
    <workbookView xWindow="0" yWindow="0" windowWidth="23040" windowHeight="9024" tabRatio="750" firstSheet="3" activeTab="8" xr2:uid="{8185A9F3-51C7-426E-82D4-B8DA43ED8226}"/>
  </bookViews>
  <sheets>
    <sheet name="Sales Forecast $" sheetId="1" r:id="rId1"/>
    <sheet name="Sales Forecast - CE" sheetId="6" r:id="rId2"/>
    <sheet name="Sales Forecast $ by Package" sheetId="7" r:id="rId3"/>
    <sheet name="Gross Profit Forecast $" sheetId="2" r:id="rId4"/>
    <sheet name="Gross Profit Forecast by Pkg" sheetId="8" r:id="rId5"/>
    <sheet name="Operating Expense Forecast" sheetId="3" r:id="rId6"/>
    <sheet name="OPEX list" sheetId="9" r:id="rId7"/>
    <sheet name="Summary Forecast" sheetId="5" r:id="rId8"/>
    <sheet name="Detailed Forecast" sheetId="10" r:id="rId9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0" l="1"/>
  <c r="D9" i="10"/>
  <c r="E9" i="10"/>
  <c r="F9" i="10"/>
  <c r="F13" i="10" s="1"/>
  <c r="G9" i="10"/>
  <c r="H9" i="10"/>
  <c r="I9" i="10"/>
  <c r="J9" i="10"/>
  <c r="J13" i="10" s="1"/>
  <c r="K9" i="10"/>
  <c r="L9" i="10"/>
  <c r="M9" i="10"/>
  <c r="N9" i="10"/>
  <c r="N13" i="10" s="1"/>
  <c r="B9" i="10"/>
  <c r="C13" i="10"/>
  <c r="D13" i="10"/>
  <c r="E13" i="10"/>
  <c r="G13" i="10"/>
  <c r="H13" i="10"/>
  <c r="I13" i="10"/>
  <c r="K13" i="10"/>
  <c r="L13" i="10"/>
  <c r="M13" i="10"/>
  <c r="B13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B11" i="10"/>
  <c r="C7" i="10"/>
  <c r="D7" i="10"/>
  <c r="E7" i="10"/>
  <c r="F7" i="10"/>
  <c r="G7" i="10"/>
  <c r="H7" i="10"/>
  <c r="I7" i="10"/>
  <c r="J7" i="10"/>
  <c r="K7" i="10"/>
  <c r="L7" i="10"/>
  <c r="M7" i="10"/>
  <c r="N7" i="10"/>
  <c r="B7" i="10"/>
  <c r="C9" i="8" l="1"/>
  <c r="C10" i="8"/>
  <c r="C11" i="8"/>
  <c r="C12" i="8"/>
  <c r="C14" i="8"/>
  <c r="C15" i="8"/>
  <c r="C16" i="8"/>
  <c r="C17" i="8"/>
  <c r="C18" i="8"/>
  <c r="C8" i="8"/>
  <c r="D18" i="8"/>
  <c r="D17" i="8"/>
  <c r="D16" i="8"/>
  <c r="D15" i="8"/>
  <c r="D14" i="8"/>
  <c r="D9" i="8"/>
  <c r="D10" i="8"/>
  <c r="D11" i="8"/>
  <c r="D12" i="8"/>
  <c r="D8" i="8"/>
  <c r="D9" i="3" l="1"/>
  <c r="E9" i="3"/>
  <c r="F9" i="3"/>
  <c r="G9" i="3"/>
  <c r="H9" i="3"/>
  <c r="I9" i="3"/>
  <c r="J9" i="3"/>
  <c r="K9" i="3"/>
  <c r="L9" i="3"/>
  <c r="M9" i="3"/>
  <c r="N9" i="3"/>
  <c r="D11" i="3"/>
  <c r="E11" i="3"/>
  <c r="F11" i="3"/>
  <c r="G11" i="3"/>
  <c r="H11" i="3"/>
  <c r="I11" i="3"/>
  <c r="J11" i="3"/>
  <c r="K11" i="3"/>
  <c r="L11" i="3"/>
  <c r="M11" i="3"/>
  <c r="N11" i="3"/>
  <c r="D12" i="3"/>
  <c r="E12" i="3"/>
  <c r="F12" i="3"/>
  <c r="G12" i="3"/>
  <c r="H12" i="3"/>
  <c r="I12" i="3"/>
  <c r="J12" i="3"/>
  <c r="K12" i="3"/>
  <c r="L12" i="3"/>
  <c r="M12" i="3"/>
  <c r="N12" i="3"/>
  <c r="D14" i="3"/>
  <c r="E14" i="3"/>
  <c r="F14" i="3"/>
  <c r="G14" i="3"/>
  <c r="H14" i="3"/>
  <c r="I14" i="3"/>
  <c r="J14" i="3"/>
  <c r="K14" i="3"/>
  <c r="L14" i="3"/>
  <c r="M14" i="3"/>
  <c r="N14" i="3"/>
  <c r="D15" i="3"/>
  <c r="E15" i="3"/>
  <c r="F15" i="3"/>
  <c r="G15" i="3"/>
  <c r="H15" i="3"/>
  <c r="I15" i="3"/>
  <c r="J15" i="3"/>
  <c r="K15" i="3"/>
  <c r="L15" i="3"/>
  <c r="M15" i="3"/>
  <c r="N15" i="3"/>
  <c r="D16" i="3"/>
  <c r="E16" i="3"/>
  <c r="F16" i="3"/>
  <c r="G16" i="3"/>
  <c r="H16" i="3"/>
  <c r="I16" i="3"/>
  <c r="J16" i="3"/>
  <c r="K16" i="3"/>
  <c r="L16" i="3"/>
  <c r="M16" i="3"/>
  <c r="N16" i="3"/>
  <c r="C9" i="3"/>
  <c r="C11" i="3"/>
  <c r="C12" i="3"/>
  <c r="C14" i="3"/>
  <c r="C15" i="3"/>
  <c r="C16" i="3"/>
  <c r="O5" i="3"/>
  <c r="H7" i="2"/>
  <c r="H18" i="2" s="1"/>
  <c r="I7" i="2"/>
  <c r="J7" i="2"/>
  <c r="K7" i="2"/>
  <c r="L7" i="2"/>
  <c r="L18" i="2" s="1"/>
  <c r="M7" i="2"/>
  <c r="N7" i="2"/>
  <c r="O7" i="2"/>
  <c r="O18" i="2" s="1"/>
  <c r="P7" i="2"/>
  <c r="P18" i="2" s="1"/>
  <c r="Q7" i="2"/>
  <c r="R7" i="2"/>
  <c r="H8" i="2"/>
  <c r="I8" i="2"/>
  <c r="I18" i="2" s="1"/>
  <c r="J8" i="2"/>
  <c r="K8" i="2"/>
  <c r="L8" i="2"/>
  <c r="M8" i="2"/>
  <c r="M18" i="2" s="1"/>
  <c r="N8" i="2"/>
  <c r="O8" i="2"/>
  <c r="P8" i="2"/>
  <c r="Q8" i="2"/>
  <c r="Q18" i="2" s="1"/>
  <c r="R8" i="2"/>
  <c r="H9" i="2"/>
  <c r="I9" i="2"/>
  <c r="J9" i="2"/>
  <c r="K9" i="2"/>
  <c r="L9" i="2"/>
  <c r="M9" i="2"/>
  <c r="N9" i="2"/>
  <c r="N18" i="2" s="1"/>
  <c r="O9" i="2"/>
  <c r="P9" i="2"/>
  <c r="Q9" i="2"/>
  <c r="R9" i="2"/>
  <c r="H10" i="2"/>
  <c r="I10" i="2"/>
  <c r="J10" i="2"/>
  <c r="K10" i="2"/>
  <c r="K18" i="2" s="1"/>
  <c r="L10" i="2"/>
  <c r="M10" i="2"/>
  <c r="N10" i="2"/>
  <c r="O10" i="2"/>
  <c r="P10" i="2"/>
  <c r="Q10" i="2"/>
  <c r="R10" i="2"/>
  <c r="H11" i="2"/>
  <c r="I11" i="2"/>
  <c r="J11" i="2"/>
  <c r="K11" i="2"/>
  <c r="L11" i="2"/>
  <c r="M11" i="2"/>
  <c r="N11" i="2"/>
  <c r="O11" i="2"/>
  <c r="P11" i="2"/>
  <c r="Q11" i="2"/>
  <c r="R11" i="2"/>
  <c r="H12" i="2"/>
  <c r="I12" i="2"/>
  <c r="J12" i="2"/>
  <c r="K12" i="2"/>
  <c r="L12" i="2"/>
  <c r="M12" i="2"/>
  <c r="N12" i="2"/>
  <c r="O12" i="2"/>
  <c r="P12" i="2"/>
  <c r="Q12" i="2"/>
  <c r="R12" i="2"/>
  <c r="H13" i="2"/>
  <c r="I13" i="2"/>
  <c r="J13" i="2"/>
  <c r="K13" i="2"/>
  <c r="L13" i="2"/>
  <c r="M13" i="2"/>
  <c r="N13" i="2"/>
  <c r="O13" i="2"/>
  <c r="P13" i="2"/>
  <c r="Q13" i="2"/>
  <c r="R13" i="2"/>
  <c r="H14" i="2"/>
  <c r="I14" i="2"/>
  <c r="J14" i="2"/>
  <c r="K14" i="2"/>
  <c r="L14" i="2"/>
  <c r="M14" i="2"/>
  <c r="N14" i="2"/>
  <c r="O14" i="2"/>
  <c r="P14" i="2"/>
  <c r="Q14" i="2"/>
  <c r="R14" i="2"/>
  <c r="H15" i="2"/>
  <c r="I15" i="2"/>
  <c r="J15" i="2"/>
  <c r="K15" i="2"/>
  <c r="L15" i="2"/>
  <c r="M15" i="2"/>
  <c r="N15" i="2"/>
  <c r="O15" i="2"/>
  <c r="P15" i="2"/>
  <c r="Q15" i="2"/>
  <c r="R15" i="2"/>
  <c r="H16" i="2"/>
  <c r="I16" i="2"/>
  <c r="J16" i="2"/>
  <c r="K16" i="2"/>
  <c r="L16" i="2"/>
  <c r="M16" i="2"/>
  <c r="N16" i="2"/>
  <c r="O16" i="2"/>
  <c r="P16" i="2"/>
  <c r="Q16" i="2"/>
  <c r="R16" i="2"/>
  <c r="G8" i="2"/>
  <c r="G9" i="2"/>
  <c r="G10" i="2"/>
  <c r="S10" i="2" s="1"/>
  <c r="G11" i="2"/>
  <c r="G12" i="2"/>
  <c r="G13" i="2"/>
  <c r="G14" i="2"/>
  <c r="S14" i="2" s="1"/>
  <c r="G15" i="2"/>
  <c r="G16" i="2"/>
  <c r="G7" i="2"/>
  <c r="S13" i="2"/>
  <c r="S9" i="2"/>
  <c r="R18" i="2"/>
  <c r="J18" i="2"/>
  <c r="S5" i="2"/>
  <c r="S16" i="2" l="1"/>
  <c r="S12" i="2"/>
  <c r="S8" i="2"/>
  <c r="S15" i="2"/>
  <c r="S11" i="2"/>
  <c r="G18" i="2"/>
  <c r="S7" i="2"/>
  <c r="F8" i="7"/>
  <c r="G8" i="7"/>
  <c r="H8" i="7"/>
  <c r="I8" i="7"/>
  <c r="J8" i="7"/>
  <c r="K8" i="7"/>
  <c r="L8" i="7"/>
  <c r="M8" i="7"/>
  <c r="N8" i="7"/>
  <c r="O8" i="7"/>
  <c r="P8" i="7"/>
  <c r="F9" i="7"/>
  <c r="I9" i="7"/>
  <c r="J9" i="7"/>
  <c r="M9" i="7"/>
  <c r="N9" i="7"/>
  <c r="F13" i="7"/>
  <c r="G13" i="7"/>
  <c r="H13" i="7"/>
  <c r="I13" i="7"/>
  <c r="J13" i="7"/>
  <c r="K13" i="7"/>
  <c r="L13" i="7"/>
  <c r="M13" i="7"/>
  <c r="N13" i="7"/>
  <c r="O13" i="7"/>
  <c r="P13" i="7"/>
  <c r="E13" i="7"/>
  <c r="E8" i="7"/>
  <c r="B9" i="7"/>
  <c r="G9" i="7" s="1"/>
  <c r="C8" i="7"/>
  <c r="Q5" i="7"/>
  <c r="F7" i="6"/>
  <c r="G7" i="6"/>
  <c r="H7" i="6"/>
  <c r="I7" i="6"/>
  <c r="J7" i="6"/>
  <c r="K7" i="6"/>
  <c r="L7" i="6"/>
  <c r="M7" i="6"/>
  <c r="N7" i="6"/>
  <c r="O7" i="6"/>
  <c r="P7" i="6"/>
  <c r="F8" i="6"/>
  <c r="G8" i="6"/>
  <c r="H8" i="6"/>
  <c r="I8" i="6"/>
  <c r="J8" i="6"/>
  <c r="K8" i="6"/>
  <c r="L8" i="6"/>
  <c r="M8" i="6"/>
  <c r="N8" i="6"/>
  <c r="O8" i="6"/>
  <c r="P8" i="6"/>
  <c r="F9" i="6"/>
  <c r="G9" i="6"/>
  <c r="H9" i="6"/>
  <c r="I9" i="6"/>
  <c r="J9" i="6"/>
  <c r="K9" i="6"/>
  <c r="L9" i="6"/>
  <c r="M9" i="6"/>
  <c r="N9" i="6"/>
  <c r="O9" i="6"/>
  <c r="P9" i="6"/>
  <c r="F10" i="6"/>
  <c r="G10" i="6"/>
  <c r="H10" i="6"/>
  <c r="I10" i="6"/>
  <c r="J10" i="6"/>
  <c r="K10" i="6"/>
  <c r="L10" i="6"/>
  <c r="M10" i="6"/>
  <c r="N10" i="6"/>
  <c r="O10" i="6"/>
  <c r="P10" i="6"/>
  <c r="F11" i="6"/>
  <c r="G11" i="6"/>
  <c r="H11" i="6"/>
  <c r="I11" i="6"/>
  <c r="J11" i="6"/>
  <c r="K11" i="6"/>
  <c r="L11" i="6"/>
  <c r="M11" i="6"/>
  <c r="N11" i="6"/>
  <c r="O11" i="6"/>
  <c r="P11" i="6"/>
  <c r="F12" i="6"/>
  <c r="G12" i="6"/>
  <c r="H12" i="6"/>
  <c r="I12" i="6"/>
  <c r="J12" i="6"/>
  <c r="K12" i="6"/>
  <c r="L12" i="6"/>
  <c r="M12" i="6"/>
  <c r="N12" i="6"/>
  <c r="O12" i="6"/>
  <c r="P12" i="6"/>
  <c r="F13" i="6"/>
  <c r="G13" i="6"/>
  <c r="H13" i="6"/>
  <c r="I13" i="6"/>
  <c r="J13" i="6"/>
  <c r="K13" i="6"/>
  <c r="L13" i="6"/>
  <c r="M13" i="6"/>
  <c r="N13" i="6"/>
  <c r="O13" i="6"/>
  <c r="P13" i="6"/>
  <c r="F14" i="6"/>
  <c r="G14" i="6"/>
  <c r="H14" i="6"/>
  <c r="I14" i="6"/>
  <c r="J14" i="6"/>
  <c r="K14" i="6"/>
  <c r="L14" i="6"/>
  <c r="M14" i="6"/>
  <c r="N14" i="6"/>
  <c r="O14" i="6"/>
  <c r="P14" i="6"/>
  <c r="F15" i="6"/>
  <c r="G15" i="6"/>
  <c r="H15" i="6"/>
  <c r="I15" i="6"/>
  <c r="J15" i="6"/>
  <c r="K15" i="6"/>
  <c r="L15" i="6"/>
  <c r="M15" i="6"/>
  <c r="N15" i="6"/>
  <c r="O15" i="6"/>
  <c r="P15" i="6"/>
  <c r="F16" i="6"/>
  <c r="G16" i="6"/>
  <c r="H16" i="6"/>
  <c r="I16" i="6"/>
  <c r="J16" i="6"/>
  <c r="K16" i="6"/>
  <c r="L16" i="6"/>
  <c r="M16" i="6"/>
  <c r="N16" i="6"/>
  <c r="O16" i="6"/>
  <c r="P16" i="6"/>
  <c r="E8" i="6"/>
  <c r="E9" i="6"/>
  <c r="E10" i="6"/>
  <c r="E11" i="6"/>
  <c r="E12" i="6"/>
  <c r="E13" i="6"/>
  <c r="E14" i="6"/>
  <c r="E15" i="6"/>
  <c r="E16" i="6"/>
  <c r="E7" i="6"/>
  <c r="B8" i="6"/>
  <c r="C8" i="6" s="1"/>
  <c r="C7" i="6"/>
  <c r="Q5" i="6"/>
  <c r="I18" i="1"/>
  <c r="J18" i="1"/>
  <c r="L18" i="1"/>
  <c r="M18" i="1"/>
  <c r="N18" i="1"/>
  <c r="O18" i="1"/>
  <c r="P18" i="1"/>
  <c r="E18" i="1"/>
  <c r="F7" i="1"/>
  <c r="G7" i="1"/>
  <c r="G18" i="1" s="1"/>
  <c r="H7" i="1"/>
  <c r="I7" i="1"/>
  <c r="J7" i="1"/>
  <c r="K7" i="1"/>
  <c r="K18" i="1" s="1"/>
  <c r="L7" i="1"/>
  <c r="M7" i="1"/>
  <c r="N7" i="1"/>
  <c r="O7" i="1"/>
  <c r="P7" i="1"/>
  <c r="F8" i="1"/>
  <c r="G8" i="1"/>
  <c r="H8" i="1"/>
  <c r="I8" i="1"/>
  <c r="J8" i="1"/>
  <c r="K8" i="1"/>
  <c r="L8" i="1"/>
  <c r="M8" i="1"/>
  <c r="N8" i="1"/>
  <c r="O8" i="1"/>
  <c r="P8" i="1"/>
  <c r="F9" i="1"/>
  <c r="G9" i="1"/>
  <c r="H9" i="1"/>
  <c r="I9" i="1"/>
  <c r="J9" i="1"/>
  <c r="K9" i="1"/>
  <c r="L9" i="1"/>
  <c r="M9" i="1"/>
  <c r="N9" i="1"/>
  <c r="O9" i="1"/>
  <c r="P9" i="1"/>
  <c r="F10" i="1"/>
  <c r="G10" i="1"/>
  <c r="H10" i="1"/>
  <c r="I10" i="1"/>
  <c r="J10" i="1"/>
  <c r="K10" i="1"/>
  <c r="L10" i="1"/>
  <c r="M10" i="1"/>
  <c r="N10" i="1"/>
  <c r="O10" i="1"/>
  <c r="P10" i="1"/>
  <c r="F11" i="1"/>
  <c r="G11" i="1"/>
  <c r="H11" i="1"/>
  <c r="I11" i="1"/>
  <c r="J11" i="1"/>
  <c r="K11" i="1"/>
  <c r="L11" i="1"/>
  <c r="M11" i="1"/>
  <c r="N11" i="1"/>
  <c r="O11" i="1"/>
  <c r="P11" i="1"/>
  <c r="F12" i="1"/>
  <c r="G12" i="1"/>
  <c r="H12" i="1"/>
  <c r="I12" i="1"/>
  <c r="J12" i="1"/>
  <c r="K12" i="1"/>
  <c r="L12" i="1"/>
  <c r="M12" i="1"/>
  <c r="N12" i="1"/>
  <c r="O12" i="1"/>
  <c r="P12" i="1"/>
  <c r="F13" i="1"/>
  <c r="G13" i="1"/>
  <c r="H13" i="1"/>
  <c r="I13" i="1"/>
  <c r="J13" i="1"/>
  <c r="K13" i="1"/>
  <c r="L13" i="1"/>
  <c r="M13" i="1"/>
  <c r="N13" i="1"/>
  <c r="O13" i="1"/>
  <c r="P13" i="1"/>
  <c r="F14" i="1"/>
  <c r="G14" i="1"/>
  <c r="H14" i="1"/>
  <c r="I14" i="1"/>
  <c r="J14" i="1"/>
  <c r="K14" i="1"/>
  <c r="L14" i="1"/>
  <c r="M14" i="1"/>
  <c r="N14" i="1"/>
  <c r="O14" i="1"/>
  <c r="P14" i="1"/>
  <c r="F15" i="1"/>
  <c r="G15" i="1"/>
  <c r="H15" i="1"/>
  <c r="I15" i="1"/>
  <c r="J15" i="1"/>
  <c r="K15" i="1"/>
  <c r="L15" i="1"/>
  <c r="M15" i="1"/>
  <c r="N15" i="1"/>
  <c r="O15" i="1"/>
  <c r="P15" i="1"/>
  <c r="F16" i="1"/>
  <c r="G16" i="1"/>
  <c r="H16" i="1"/>
  <c r="I16" i="1"/>
  <c r="J16" i="1"/>
  <c r="K16" i="1"/>
  <c r="L16" i="1"/>
  <c r="M16" i="1"/>
  <c r="N16" i="1"/>
  <c r="O16" i="1"/>
  <c r="P16" i="1"/>
  <c r="E8" i="1"/>
  <c r="E9" i="1"/>
  <c r="E10" i="1"/>
  <c r="E11" i="1"/>
  <c r="E12" i="1"/>
  <c r="E13" i="1"/>
  <c r="E14" i="1"/>
  <c r="E15" i="1"/>
  <c r="E16" i="1"/>
  <c r="E7" i="1"/>
  <c r="Q5" i="1"/>
  <c r="S18" i="2" l="1"/>
  <c r="E9" i="7"/>
  <c r="P9" i="7"/>
  <c r="L9" i="7"/>
  <c r="H9" i="7"/>
  <c r="O9" i="7"/>
  <c r="K9" i="7"/>
  <c r="B10" i="7"/>
  <c r="C9" i="7"/>
  <c r="B9" i="6"/>
  <c r="B10" i="6" s="1"/>
  <c r="B11" i="6" s="1"/>
  <c r="B12" i="6" s="1"/>
  <c r="C12" i="6" s="1"/>
  <c r="C11" i="6"/>
  <c r="C9" i="6"/>
  <c r="C10" i="6"/>
  <c r="B13" i="6"/>
  <c r="Q13" i="1"/>
  <c r="Q9" i="1"/>
  <c r="H18" i="1"/>
  <c r="Q14" i="1"/>
  <c r="Q10" i="1"/>
  <c r="Q15" i="1"/>
  <c r="Q11" i="1"/>
  <c r="Q7" i="1"/>
  <c r="Q16" i="1"/>
  <c r="Q12" i="1"/>
  <c r="Q8" i="1"/>
  <c r="F18" i="1"/>
  <c r="B10" i="3"/>
  <c r="B7" i="3"/>
  <c r="B13" i="3"/>
  <c r="E13" i="3" l="1"/>
  <c r="I13" i="3"/>
  <c r="M13" i="3"/>
  <c r="C13" i="3"/>
  <c r="F13" i="3"/>
  <c r="J13" i="3"/>
  <c r="N13" i="3"/>
  <c r="G13" i="3"/>
  <c r="K13" i="3"/>
  <c r="D13" i="3"/>
  <c r="H13" i="3"/>
  <c r="L13" i="3"/>
  <c r="B8" i="3"/>
  <c r="G7" i="3"/>
  <c r="K7" i="3"/>
  <c r="C7" i="3"/>
  <c r="D7" i="3"/>
  <c r="H7" i="3"/>
  <c r="L7" i="3"/>
  <c r="E7" i="3"/>
  <c r="I7" i="3"/>
  <c r="M7" i="3"/>
  <c r="F7" i="3"/>
  <c r="J7" i="3"/>
  <c r="N7" i="3"/>
  <c r="F10" i="3"/>
  <c r="J10" i="3"/>
  <c r="N10" i="3"/>
  <c r="G10" i="3"/>
  <c r="K10" i="3"/>
  <c r="C10" i="3"/>
  <c r="D10" i="3"/>
  <c r="H10" i="3"/>
  <c r="L10" i="3"/>
  <c r="E10" i="3"/>
  <c r="I10" i="3"/>
  <c r="M10" i="3"/>
  <c r="H10" i="7"/>
  <c r="L10" i="7"/>
  <c r="P10" i="7"/>
  <c r="F10" i="7"/>
  <c r="J10" i="7"/>
  <c r="N10" i="7"/>
  <c r="E10" i="7"/>
  <c r="G10" i="7"/>
  <c r="K10" i="7"/>
  <c r="O10" i="7"/>
  <c r="I10" i="7"/>
  <c r="M10" i="7"/>
  <c r="B11" i="7"/>
  <c r="C10" i="7"/>
  <c r="Q8" i="7"/>
  <c r="Q7" i="6"/>
  <c r="C13" i="6"/>
  <c r="B14" i="6"/>
  <c r="Q8" i="6"/>
  <c r="Q12" i="6"/>
  <c r="Q18" i="1"/>
  <c r="B8" i="2"/>
  <c r="B9" i="2" s="1"/>
  <c r="C9" i="2" s="1"/>
  <c r="E9" i="2" s="1"/>
  <c r="C7" i="2"/>
  <c r="E7" i="2" s="1"/>
  <c r="C7" i="1"/>
  <c r="B8" i="1"/>
  <c r="D8" i="3" l="1"/>
  <c r="H8" i="3"/>
  <c r="L8" i="3"/>
  <c r="E8" i="3"/>
  <c r="I8" i="3"/>
  <c r="M8" i="3"/>
  <c r="F8" i="3"/>
  <c r="J8" i="3"/>
  <c r="N8" i="3"/>
  <c r="G8" i="3"/>
  <c r="K8" i="3"/>
  <c r="C8" i="3"/>
  <c r="C8" i="2"/>
  <c r="E8" i="2" s="1"/>
  <c r="I11" i="7"/>
  <c r="M11" i="7"/>
  <c r="G11" i="7"/>
  <c r="K11" i="7"/>
  <c r="O11" i="7"/>
  <c r="H11" i="7"/>
  <c r="L11" i="7"/>
  <c r="P11" i="7"/>
  <c r="E11" i="7"/>
  <c r="F11" i="7"/>
  <c r="J11" i="7"/>
  <c r="N11" i="7"/>
  <c r="Q9" i="7"/>
  <c r="C11" i="7"/>
  <c r="B12" i="7"/>
  <c r="B15" i="6"/>
  <c r="C14" i="6"/>
  <c r="Q10" i="6"/>
  <c r="Q9" i="6"/>
  <c r="Q11" i="6"/>
  <c r="B10" i="2"/>
  <c r="B9" i="1"/>
  <c r="C8" i="1"/>
  <c r="F12" i="7" l="1"/>
  <c r="J12" i="7"/>
  <c r="N12" i="7"/>
  <c r="E12" i="7"/>
  <c r="H12" i="7"/>
  <c r="L12" i="7"/>
  <c r="P12" i="7"/>
  <c r="I12" i="7"/>
  <c r="M12" i="7"/>
  <c r="G12" i="7"/>
  <c r="K12" i="7"/>
  <c r="O12" i="7"/>
  <c r="Q10" i="7"/>
  <c r="C12" i="7"/>
  <c r="B14" i="7"/>
  <c r="B16" i="6"/>
  <c r="C16" i="6" s="1"/>
  <c r="C15" i="6"/>
  <c r="Q13" i="6"/>
  <c r="B18" i="6"/>
  <c r="C10" i="2"/>
  <c r="E10" i="2" s="1"/>
  <c r="B11" i="2"/>
  <c r="B10" i="1"/>
  <c r="C9" i="1"/>
  <c r="H14" i="7" l="1"/>
  <c r="L14" i="7"/>
  <c r="P14" i="7"/>
  <c r="F14" i="7"/>
  <c r="J14" i="7"/>
  <c r="N14" i="7"/>
  <c r="E14" i="7"/>
  <c r="G14" i="7"/>
  <c r="K14" i="7"/>
  <c r="O14" i="7"/>
  <c r="I14" i="7"/>
  <c r="M14" i="7"/>
  <c r="Q11" i="7"/>
  <c r="B15" i="7"/>
  <c r="C14" i="7"/>
  <c r="K18" i="6"/>
  <c r="N18" i="6"/>
  <c r="L18" i="6"/>
  <c r="O18" i="6"/>
  <c r="J18" i="6"/>
  <c r="I18" i="6"/>
  <c r="Q14" i="6"/>
  <c r="C18" i="6"/>
  <c r="C11" i="2"/>
  <c r="E11" i="2" s="1"/>
  <c r="B12" i="2"/>
  <c r="B11" i="1"/>
  <c r="C10" i="1"/>
  <c r="I15" i="7" l="1"/>
  <c r="M15" i="7"/>
  <c r="G15" i="7"/>
  <c r="K15" i="7"/>
  <c r="O15" i="7"/>
  <c r="H15" i="7"/>
  <c r="L15" i="7"/>
  <c r="P15" i="7"/>
  <c r="E15" i="7"/>
  <c r="F15" i="7"/>
  <c r="J15" i="7"/>
  <c r="N15" i="7"/>
  <c r="Q12" i="7"/>
  <c r="B16" i="7"/>
  <c r="C15" i="7"/>
  <c r="G18" i="6"/>
  <c r="Q15" i="6"/>
  <c r="H18" i="6"/>
  <c r="E18" i="6"/>
  <c r="Q16" i="6"/>
  <c r="F18" i="6"/>
  <c r="M18" i="6"/>
  <c r="P18" i="6"/>
  <c r="B13" i="2"/>
  <c r="C12" i="2"/>
  <c r="E12" i="2" s="1"/>
  <c r="C11" i="1"/>
  <c r="B12" i="1"/>
  <c r="F16" i="7" l="1"/>
  <c r="J16" i="7"/>
  <c r="N16" i="7"/>
  <c r="E16" i="7"/>
  <c r="H16" i="7"/>
  <c r="L16" i="7"/>
  <c r="P16" i="7"/>
  <c r="I16" i="7"/>
  <c r="M16" i="7"/>
  <c r="G16" i="7"/>
  <c r="K16" i="7"/>
  <c r="O16" i="7"/>
  <c r="C16" i="7"/>
  <c r="B17" i="7"/>
  <c r="Q14" i="7"/>
  <c r="Q18" i="6"/>
  <c r="C13" i="2"/>
  <c r="E13" i="2" s="1"/>
  <c r="B14" i="2"/>
  <c r="B13" i="1"/>
  <c r="C12" i="1"/>
  <c r="G17" i="7" l="1"/>
  <c r="K17" i="7"/>
  <c r="O17" i="7"/>
  <c r="E17" i="7"/>
  <c r="I17" i="7"/>
  <c r="M17" i="7"/>
  <c r="F17" i="7"/>
  <c r="J17" i="7"/>
  <c r="N17" i="7"/>
  <c r="H17" i="7"/>
  <c r="L17" i="7"/>
  <c r="P17" i="7"/>
  <c r="Q15" i="7"/>
  <c r="C17" i="7"/>
  <c r="B18" i="7"/>
  <c r="B19" i="7"/>
  <c r="B18" i="3"/>
  <c r="C14" i="2"/>
  <c r="E14" i="2" s="1"/>
  <c r="B15" i="2"/>
  <c r="B14" i="1"/>
  <c r="C13" i="1"/>
  <c r="B10" i="5" l="1"/>
  <c r="C18" i="7"/>
  <c r="H18" i="7"/>
  <c r="L18" i="7"/>
  <c r="P18" i="7"/>
  <c r="F18" i="7"/>
  <c r="J18" i="7"/>
  <c r="N18" i="7"/>
  <c r="E18" i="7"/>
  <c r="G18" i="7"/>
  <c r="K18" i="7"/>
  <c r="O18" i="7"/>
  <c r="I18" i="7"/>
  <c r="M18" i="7"/>
  <c r="Q16" i="7"/>
  <c r="C19" i="7"/>
  <c r="C15" i="2"/>
  <c r="E15" i="2" s="1"/>
  <c r="B16" i="2"/>
  <c r="B15" i="1"/>
  <c r="C14" i="1"/>
  <c r="M19" i="7" l="1"/>
  <c r="K19" i="7"/>
  <c r="H19" i="7"/>
  <c r="G19" i="7"/>
  <c r="Q17" i="7"/>
  <c r="P19" i="7"/>
  <c r="O19" i="7"/>
  <c r="F19" i="7"/>
  <c r="Q18" i="7"/>
  <c r="Q19" i="7" s="1"/>
  <c r="E19" i="7"/>
  <c r="J19" i="7"/>
  <c r="L19" i="7"/>
  <c r="I19" i="7"/>
  <c r="N19" i="7"/>
  <c r="C16" i="2"/>
  <c r="B18" i="2"/>
  <c r="B16" i="1"/>
  <c r="C15" i="1"/>
  <c r="C18" i="2" l="1"/>
  <c r="E16" i="2"/>
  <c r="E18" i="2" s="1"/>
  <c r="B8" i="5" s="1"/>
  <c r="B12" i="5" s="1"/>
  <c r="C16" i="1"/>
  <c r="C18" i="1" s="1"/>
  <c r="B6" i="5" s="1"/>
  <c r="B18" i="1"/>
  <c r="C18" i="3"/>
  <c r="D18" i="3"/>
  <c r="E18" i="3"/>
  <c r="O12" i="3"/>
  <c r="O15" i="3"/>
  <c r="M18" i="3"/>
  <c r="O8" i="3"/>
  <c r="H18" i="3"/>
  <c r="J18" i="3"/>
  <c r="F18" i="3"/>
  <c r="G18" i="3"/>
  <c r="L18" i="3"/>
  <c r="K18" i="3"/>
  <c r="O16" i="3"/>
  <c r="O14" i="3"/>
  <c r="O11" i="3"/>
  <c r="I18" i="3"/>
  <c r="O13" i="3"/>
  <c r="O10" i="3"/>
  <c r="O7" i="3"/>
  <c r="O18" i="3" s="1"/>
  <c r="O9" i="3"/>
  <c r="N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Kary Shumway</author>
  </authors>
  <commentList>
    <comment ref="B6" authorId="0" shapeId="0" xr:uid="{CA804D0E-6C25-4382-8ACF-DB5FD60EA6EA}">
      <text>
        <r>
          <rPr>
            <b/>
            <sz val="9"/>
            <color indexed="81"/>
            <rFont val="Tahoma"/>
            <family val="2"/>
          </rPr>
          <t>Kary Shumway:</t>
        </r>
        <r>
          <rPr>
            <sz val="9"/>
            <color indexed="81"/>
            <rFont val="Tahoma"/>
            <family val="2"/>
          </rPr>
          <t xml:space="preserve">
Amount Self-Distro business sells to retailer
</t>
        </r>
      </text>
    </comment>
    <comment ref="C6" authorId="0" shapeId="0" xr:uid="{FE853751-3AE4-4D22-8C14-434F6A7FD74E}">
      <text>
        <r>
          <rPr>
            <b/>
            <sz val="9"/>
            <color indexed="81"/>
            <rFont val="Tahoma"/>
            <family val="2"/>
          </rPr>
          <t>Kary Shumway:</t>
        </r>
        <r>
          <rPr>
            <sz val="9"/>
            <color indexed="81"/>
            <rFont val="Tahoma"/>
            <family val="2"/>
          </rPr>
          <t xml:space="preserve">
Amount brewer 'sells' beer to Self-Distro business</t>
        </r>
      </text>
    </comment>
  </commentList>
</comments>
</file>

<file path=xl/sharedStrings.xml><?xml version="1.0" encoding="utf-8"?>
<sst xmlns="http://schemas.openxmlformats.org/spreadsheetml/2006/main" count="355" uniqueCount="212">
  <si>
    <t>Craft Brewery, LLC</t>
  </si>
  <si>
    <t>Self-Distribution Pro Forma</t>
  </si>
  <si>
    <t>Retail Account</t>
  </si>
  <si>
    <t>Total</t>
  </si>
  <si>
    <t>2018 Sales Forecast</t>
  </si>
  <si>
    <t>Sales in CE's</t>
  </si>
  <si>
    <t>Sales in Dollars</t>
  </si>
  <si>
    <t>Retailer 1</t>
  </si>
  <si>
    <t>Retailer 2</t>
  </si>
  <si>
    <t>Retailer 3</t>
  </si>
  <si>
    <t>Retailer 4</t>
  </si>
  <si>
    <t>Retailer 5</t>
  </si>
  <si>
    <t>Retailer 6</t>
  </si>
  <si>
    <t>Retailer 7</t>
  </si>
  <si>
    <t>Retailer 8</t>
  </si>
  <si>
    <t>Retailer 9</t>
  </si>
  <si>
    <t>Retailer 10</t>
  </si>
  <si>
    <t>Notes</t>
  </si>
  <si>
    <t>2018 Gross Profit Forecast</t>
  </si>
  <si>
    <t>Gross Profit %</t>
  </si>
  <si>
    <t>Gross Profit $</t>
  </si>
  <si>
    <t>Gross Profit = Sales Price - Cost of Beer</t>
  </si>
  <si>
    <t xml:space="preserve">Expense </t>
  </si>
  <si>
    <t>2018 Operating Expense Forecast</t>
  </si>
  <si>
    <t>Payroll</t>
  </si>
  <si>
    <t>Amount</t>
  </si>
  <si>
    <t>Payroll taxes</t>
  </si>
  <si>
    <t>Commercial insurance</t>
  </si>
  <si>
    <t>Truck lease</t>
  </si>
  <si>
    <t>Truck repairs &amp; maintenance</t>
  </si>
  <si>
    <t>Truck fuel</t>
  </si>
  <si>
    <t>Warehouse lease</t>
  </si>
  <si>
    <t>Utilities</t>
  </si>
  <si>
    <t>Computer expenses</t>
  </si>
  <si>
    <t>Cell phone reimbursement</t>
  </si>
  <si>
    <t>2018 Summary Self-Distribution Forecast</t>
  </si>
  <si>
    <t>Sales</t>
  </si>
  <si>
    <t>Gross Profit</t>
  </si>
  <si>
    <t>Operating Expenses</t>
  </si>
  <si>
    <t>Net Income (Loss)</t>
  </si>
  <si>
    <t>Create a Monthly Plan - this will allow you to see monthly fluctuations in sales/expense/net income</t>
  </si>
  <si>
    <t>Use the annual sales plan, and spread the projected sales using expected sales by month - the example here is typical of a seasonal beer business</t>
  </si>
  <si>
    <t>Jan/Feb/Mar (Q1) is typically slower, Apr/May/June (Q2) improves, with Memorial Day as the official kick-off to summer selling, Jul/Aug/Sept (Q3) is typically the largest sales quarter</t>
  </si>
  <si>
    <t>and Oct/Nov/Dec (Q4) will see some softess, offset by the holiday selling season.  Results vary, test and adjust these assumptions for your market)</t>
  </si>
  <si>
    <t>Create a Monthly Plan - this will allow you to see monthly fluctuations in expected CE sales</t>
  </si>
  <si>
    <t>This will help when building the Route / Delivery Plan</t>
  </si>
  <si>
    <t>In Case Equiv (CE)</t>
  </si>
  <si>
    <t>By Brand / By Package</t>
  </si>
  <si>
    <t>India Pale Ale</t>
  </si>
  <si>
    <t>Kegs 1/2 BBL</t>
  </si>
  <si>
    <t>Kegs 1/6 BBL</t>
  </si>
  <si>
    <t>Bottles 12oz/24pk</t>
  </si>
  <si>
    <t>Cans 16oz/24pk</t>
  </si>
  <si>
    <t>Double IPA</t>
  </si>
  <si>
    <t>Bombers 22oz/12pk</t>
  </si>
  <si>
    <t>Annual / monthly sales forecast by brand and package to help with production and packaging schedules</t>
  </si>
  <si>
    <t>Ordering raw materials, packaging supplies and planning lead times</t>
  </si>
  <si>
    <t>To get expected quantities - solicit orders (estimates) in advance from retailers</t>
  </si>
  <si>
    <r>
      <t xml:space="preserve">In Dollars $ </t>
    </r>
    <r>
      <rPr>
        <sz val="11"/>
        <color theme="1"/>
        <rFont val="Calibri"/>
        <family val="2"/>
        <scheme val="minor"/>
      </rPr>
      <t>(my personal fave)</t>
    </r>
  </si>
  <si>
    <t>The gross profit forecast will show you how many dollars are available to cover operating expenses</t>
  </si>
  <si>
    <t>In this example, we are applying a flat 30% GP and spreading the annual plan over 12 months</t>
  </si>
  <si>
    <t>Brand / Package</t>
  </si>
  <si>
    <t>Price to Retailer (PTR)</t>
  </si>
  <si>
    <t>Price to Distributor (PTD)</t>
  </si>
  <si>
    <t>Self-Distro Gross Profit (GP)</t>
  </si>
  <si>
    <t>GP %</t>
  </si>
  <si>
    <t>Price List</t>
  </si>
  <si>
    <t>Concept of selling the beer from brewery to the self-distribution part of your business</t>
  </si>
  <si>
    <t>Schedule out the gross profit by package - kegs, logs, bottles, cans</t>
  </si>
  <si>
    <t>Review different margin by package type - will vary, but draft/kegs typically higher GP %</t>
  </si>
  <si>
    <t>Selling Department</t>
  </si>
  <si>
    <t>6000-01-20</t>
  </si>
  <si>
    <t>SALARIES AND WAGES</t>
  </si>
  <si>
    <t xml:space="preserve">The listing of Departments and individual Expense </t>
  </si>
  <si>
    <t>6010-01-20</t>
  </si>
  <si>
    <t>PAYROLL TAX</t>
  </si>
  <si>
    <t>line items can be customized based on your needs.</t>
  </si>
  <si>
    <t>6020-01-20</t>
  </si>
  <si>
    <t>MILEAGE REIMBURSEMENT</t>
  </si>
  <si>
    <t>This listing is just an example. There may be G/L accounts</t>
  </si>
  <si>
    <t>7000-01-20</t>
  </si>
  <si>
    <t>DEPARTMENTAL EXPENSE</t>
  </si>
  <si>
    <t xml:space="preserve">on here that you don't need.  Likewise, you may have </t>
  </si>
  <si>
    <t>7010-01-20</t>
  </si>
  <si>
    <t>UNIFORMS</t>
  </si>
  <si>
    <t>accounts that you need to add in.  This list is primarily to</t>
  </si>
  <si>
    <t>7030-01-20</t>
  </si>
  <si>
    <t>MARKETING AND PROMOTION EXPENSE</t>
  </si>
  <si>
    <t xml:space="preserve">use as a starting point, then refine as you learn what </t>
  </si>
  <si>
    <t>7045-01-20</t>
  </si>
  <si>
    <t>POINT OF SALE EXPENSE</t>
  </si>
  <si>
    <t xml:space="preserve">expenses are most relevant to capture.  </t>
  </si>
  <si>
    <t>7036-01-20</t>
  </si>
  <si>
    <t>7060-01-20</t>
  </si>
  <si>
    <t>FUEL</t>
  </si>
  <si>
    <t>7070-01-20</t>
  </si>
  <si>
    <t>VEHICLE MAINTENANCE &amp; REPAIR</t>
  </si>
  <si>
    <t>7080-01-20</t>
  </si>
  <si>
    <t>CONVENTIONS AND MEETINGS</t>
  </si>
  <si>
    <t>7090-01-20</t>
  </si>
  <si>
    <t>TRAVEL</t>
  </si>
  <si>
    <t>7110-01-20</t>
  </si>
  <si>
    <t>MEALS AND ENTERTAINMENT</t>
  </si>
  <si>
    <t>7120-01-20</t>
  </si>
  <si>
    <t>TELEPHONE</t>
  </si>
  <si>
    <t>7130-01-20</t>
  </si>
  <si>
    <t>VEHICLE RENT</t>
  </si>
  <si>
    <t>7160-01-20</t>
  </si>
  <si>
    <t>VEHICLE PAINTING AND DECALING</t>
  </si>
  <si>
    <t>7370-01-20</t>
  </si>
  <si>
    <t>DUES AND SUBS</t>
  </si>
  <si>
    <t>7375-01-20</t>
  </si>
  <si>
    <t>PERMITS</t>
  </si>
  <si>
    <t>7380-01-20</t>
  </si>
  <si>
    <t>FINES AND PENALTIES</t>
  </si>
  <si>
    <t>Merchandising Department</t>
  </si>
  <si>
    <t>6000-02-20</t>
  </si>
  <si>
    <t>6010-02-20</t>
  </si>
  <si>
    <t>6020-02-20</t>
  </si>
  <si>
    <t>7010-02-20</t>
  </si>
  <si>
    <t>7120-02-20</t>
  </si>
  <si>
    <t>7130-02-20</t>
  </si>
  <si>
    <t>Draft Department Expenses</t>
  </si>
  <si>
    <t>6000-03-20</t>
  </si>
  <si>
    <t>6010-03-20</t>
  </si>
  <si>
    <t>6020-03-20</t>
  </si>
  <si>
    <t>7000-03-20</t>
  </si>
  <si>
    <t>7010-03-20</t>
  </si>
  <si>
    <t>7020-03-20</t>
  </si>
  <si>
    <t>DEPRECIATION</t>
  </si>
  <si>
    <t>7070-03-20</t>
  </si>
  <si>
    <t>7120-03-20</t>
  </si>
  <si>
    <t>Delivery Department Expenses</t>
  </si>
  <si>
    <t>6000-05-20</t>
  </si>
  <si>
    <t>6010-05-20</t>
  </si>
  <si>
    <t>6020-05-20</t>
  </si>
  <si>
    <t>7000-05-20</t>
  </si>
  <si>
    <t>7010-05-20</t>
  </si>
  <si>
    <t>7020-05-20</t>
  </si>
  <si>
    <t>7060-05-20</t>
  </si>
  <si>
    <t>7070-05-20</t>
  </si>
  <si>
    <t>7110-05-20</t>
  </si>
  <si>
    <t>7120-05-20</t>
  </si>
  <si>
    <t>7130-05-20</t>
  </si>
  <si>
    <t>7150-05-20</t>
  </si>
  <si>
    <t>TRUCK TAX</t>
  </si>
  <si>
    <t>7160-05-20</t>
  </si>
  <si>
    <t>TRUCK PAINTING AND DECALING</t>
  </si>
  <si>
    <t>7380-05-20</t>
  </si>
  <si>
    <t>Warehouse Deparement Expenses</t>
  </si>
  <si>
    <t>6000-06-20</t>
  </si>
  <si>
    <t>6010-06-20</t>
  </si>
  <si>
    <t>7000-06-20</t>
  </si>
  <si>
    <t>7010-06-20</t>
  </si>
  <si>
    <t>7020-06-20</t>
  </si>
  <si>
    <t>7025-06-20</t>
  </si>
  <si>
    <t>AMORTIZATION</t>
  </si>
  <si>
    <t>7075-06-20</t>
  </si>
  <si>
    <t>EQUIPMENT MAINT AND REPAIR</t>
  </si>
  <si>
    <t>7110-06-20</t>
  </si>
  <si>
    <t>7120-06-20</t>
  </si>
  <si>
    <t>7130-06-20</t>
  </si>
  <si>
    <t>7170-06-20</t>
  </si>
  <si>
    <t>BUILDING RENT</t>
  </si>
  <si>
    <t>7180-06-20</t>
  </si>
  <si>
    <t>LIGHTS</t>
  </si>
  <si>
    <t>7185-06-20</t>
  </si>
  <si>
    <t>HEAT, WATER, SEWER</t>
  </si>
  <si>
    <t>Warehouse Night Loader Deparement Expenses</t>
  </si>
  <si>
    <t>6000-07-20</t>
  </si>
  <si>
    <t>6010-07-20</t>
  </si>
  <si>
    <t>7000-07-20</t>
  </si>
  <si>
    <t>7010-07-20</t>
  </si>
  <si>
    <t>7120-07-20</t>
  </si>
  <si>
    <t>Administration Deparement Expenses</t>
  </si>
  <si>
    <t>6000-08-20</t>
  </si>
  <si>
    <t>6010-08-20</t>
  </si>
  <si>
    <t>6020-08-20</t>
  </si>
  <si>
    <t>7000-08-20</t>
  </si>
  <si>
    <t>7020-08-20</t>
  </si>
  <si>
    <t>7025-08-20</t>
  </si>
  <si>
    <t>7060-08-20</t>
  </si>
  <si>
    <t>7070-08-20</t>
  </si>
  <si>
    <t>7090-08-20</t>
  </si>
  <si>
    <t>7110-08-20</t>
  </si>
  <si>
    <t>7120-08-20</t>
  </si>
  <si>
    <t>7130-08-20</t>
  </si>
  <si>
    <t>7320-08-20</t>
  </si>
  <si>
    <t>PROFESSIONAL FEES</t>
  </si>
  <si>
    <t>7330-08-20</t>
  </si>
  <si>
    <t>BAD DEBTS</t>
  </si>
  <si>
    <t>7340-08-20</t>
  </si>
  <si>
    <t>BANK CHARGES</t>
  </si>
  <si>
    <t>7360-08-20</t>
  </si>
  <si>
    <t>SALES AND USE TAXES</t>
  </si>
  <si>
    <t>7365-08-20</t>
  </si>
  <si>
    <t>BUSINESS TAXES</t>
  </si>
  <si>
    <t>7370-08-20</t>
  </si>
  <si>
    <t>7380-08-20</t>
  </si>
  <si>
    <t>7390-08-20</t>
  </si>
  <si>
    <t>COMMERCIAL INSURANCE</t>
  </si>
  <si>
    <t>7430-08-20</t>
  </si>
  <si>
    <t>OFFICE SUPPLIES</t>
  </si>
  <si>
    <t>7440-08-20</t>
  </si>
  <si>
    <t>COMPUTER RENT</t>
  </si>
  <si>
    <t>7450-08-20</t>
  </si>
  <si>
    <t>PROPERTY TAX</t>
  </si>
  <si>
    <t>Expected expenses by month, to compare to projected sales / gross profit</t>
  </si>
  <si>
    <t>Expenses tend to correlate to: 1) number of days in the month (payroll), 2) seasonality (utilities), 3) one-off / random (repairs), 4) fixed amounts (lease)</t>
  </si>
  <si>
    <t>GL #</t>
  </si>
  <si>
    <t>PRODUCT SAMPLING</t>
  </si>
  <si>
    <t>Annual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</si>
</sst>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u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u/>
      <sz val="11"/>
      <name val="Calibri"/>
      <family val="2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2" applyFont="1"/>
    <xf numFmtId="44" fontId="0" fillId="0" borderId="0" xfId="0" applyNumberFormat="1"/>
    <xf numFmtId="164" fontId="0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44" fontId="5" fillId="0" borderId="0" xfId="2" applyFont="1"/>
    <xf numFmtId="9" fontId="0" fillId="0" borderId="0" xfId="3" applyFont="1"/>
    <xf numFmtId="44" fontId="5" fillId="0" borderId="0" xfId="0" applyNumberFormat="1" applyFont="1"/>
    <xf numFmtId="44" fontId="7" fillId="0" borderId="0" xfId="0" applyNumberFormat="1" applyFont="1"/>
    <xf numFmtId="14" fontId="4" fillId="0" borderId="0" xfId="0" applyNumberFormat="1" applyFont="1"/>
    <xf numFmtId="165" fontId="0" fillId="0" borderId="0" xfId="3" applyNumberFormat="1" applyFont="1"/>
    <xf numFmtId="165" fontId="9" fillId="0" borderId="0" xfId="3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6" fillId="0" borderId="0" xfId="0" applyFont="1"/>
    <xf numFmtId="164" fontId="0" fillId="0" borderId="0" xfId="1" applyNumberFormat="1" applyFont="1"/>
    <xf numFmtId="164" fontId="7" fillId="0" borderId="0" xfId="1" applyNumberFormat="1" applyFont="1"/>
    <xf numFmtId="164" fontId="5" fillId="0" borderId="0" xfId="1" applyNumberFormat="1" applyFont="1"/>
    <xf numFmtId="164" fontId="7" fillId="0" borderId="0" xfId="1" applyNumberFormat="1" applyFont="1" applyAlignment="1">
      <alignment horizontal="left"/>
    </xf>
    <xf numFmtId="44" fontId="0" fillId="0" borderId="0" xfId="0" applyNumberFormat="1" applyFont="1"/>
    <xf numFmtId="44" fontId="0" fillId="0" borderId="0" xfId="2" applyNumberFormat="1" applyFont="1"/>
    <xf numFmtId="44" fontId="5" fillId="0" borderId="0" xfId="2" applyNumberFormat="1" applyFont="1"/>
    <xf numFmtId="0" fontId="0" fillId="0" borderId="0" xfId="0" applyAlignment="1">
      <alignment horizontal="left" indent="1"/>
    </xf>
    <xf numFmtId="0" fontId="7" fillId="0" borderId="0" xfId="0" applyFont="1"/>
    <xf numFmtId="0" fontId="8" fillId="0" borderId="0" xfId="0" applyFont="1" applyAlignment="1">
      <alignment horizontal="center"/>
    </xf>
    <xf numFmtId="0" fontId="13" fillId="0" borderId="0" xfId="4" applyFont="1" applyFill="1"/>
    <xf numFmtId="0" fontId="14" fillId="0" borderId="0" xfId="4" applyFont="1" applyFill="1"/>
    <xf numFmtId="0" fontId="14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15" fillId="0" borderId="0" xfId="4" applyFont="1" applyFill="1" applyAlignment="1">
      <alignment horizontal="left"/>
    </xf>
    <xf numFmtId="0" fontId="14" fillId="0" borderId="0" xfId="4" quotePrefix="1" applyFont="1" applyFill="1" applyAlignment="1">
      <alignment horizontal="left"/>
    </xf>
    <xf numFmtId="0" fontId="15" fillId="0" borderId="0" xfId="4" applyFont="1" applyFill="1"/>
    <xf numFmtId="0" fontId="16" fillId="0" borderId="0" xfId="0" applyFont="1"/>
    <xf numFmtId="44" fontId="16" fillId="0" borderId="0" xfId="0" applyNumberFormat="1" applyFont="1"/>
  </cellXfs>
  <cellStyles count="5">
    <cellStyle name="Comma" xfId="1" builtinId="3"/>
    <cellStyle name="Currency" xfId="2" builtinId="4"/>
    <cellStyle name="Normal" xfId="0" builtinId="0"/>
    <cellStyle name="Normal 2" xfId="4" xr:uid="{2EBB0583-31BB-4D42-A2CB-50B42B8A15DD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A38D9-2741-44C7-A722-57B9EBB7598E}">
  <dimension ref="A1:Q25"/>
  <sheetViews>
    <sheetView zoomScale="110" zoomScaleNormal="110" workbookViewId="0">
      <selection activeCell="A7" sqref="A7"/>
    </sheetView>
  </sheetViews>
  <sheetFormatPr defaultRowHeight="14.4" x14ac:dyDescent="0.3"/>
  <cols>
    <col min="1" max="1" width="24.109375" bestFit="1" customWidth="1"/>
    <col min="2" max="2" width="11.109375" bestFit="1" customWidth="1"/>
    <col min="3" max="3" width="13.77734375" bestFit="1" customWidth="1"/>
    <col min="4" max="4" width="2.21875" customWidth="1"/>
    <col min="5" max="13" width="10.21875" bestFit="1" customWidth="1"/>
    <col min="14" max="16" width="10.6640625" bestFit="1" customWidth="1"/>
    <col min="17" max="17" width="12.109375" bestFit="1" customWidth="1"/>
  </cols>
  <sheetData>
    <row r="1" spans="1:17" x14ac:dyDescent="0.3">
      <c r="A1" t="s">
        <v>0</v>
      </c>
    </row>
    <row r="2" spans="1:17" x14ac:dyDescent="0.3">
      <c r="A2" s="1" t="s">
        <v>1</v>
      </c>
    </row>
    <row r="3" spans="1:17" x14ac:dyDescent="0.3">
      <c r="A3" t="s">
        <v>4</v>
      </c>
      <c r="B3" s="16" t="s">
        <v>58</v>
      </c>
    </row>
    <row r="5" spans="1:17" x14ac:dyDescent="0.3">
      <c r="E5" s="14">
        <v>7.0000000000000007E-2</v>
      </c>
      <c r="F5" s="14">
        <v>6.5000000000000002E-2</v>
      </c>
      <c r="G5" s="14">
        <v>6.5000000000000002E-2</v>
      </c>
      <c r="H5" s="14">
        <v>7.4999999999999997E-2</v>
      </c>
      <c r="I5" s="14">
        <v>0.09</v>
      </c>
      <c r="J5" s="14">
        <v>0.09</v>
      </c>
      <c r="K5" s="14">
        <v>0.105</v>
      </c>
      <c r="L5" s="14">
        <v>0.1</v>
      </c>
      <c r="M5" s="14">
        <v>0.09</v>
      </c>
      <c r="N5" s="14">
        <v>0.08</v>
      </c>
      <c r="O5" s="14">
        <v>0.08</v>
      </c>
      <c r="P5" s="14">
        <v>0.09</v>
      </c>
      <c r="Q5" s="14">
        <f>SUM(E5:P5)</f>
        <v>0.99999999999999978</v>
      </c>
    </row>
    <row r="6" spans="1:17" x14ac:dyDescent="0.3">
      <c r="A6" s="2" t="s">
        <v>2</v>
      </c>
      <c r="B6" s="3" t="s">
        <v>5</v>
      </c>
      <c r="C6" s="3" t="s">
        <v>6</v>
      </c>
      <c r="E6" s="12">
        <v>43131</v>
      </c>
      <c r="F6" s="12">
        <v>43159</v>
      </c>
      <c r="G6" s="12">
        <v>43190</v>
      </c>
      <c r="H6" s="12">
        <v>43220</v>
      </c>
      <c r="I6" s="12">
        <v>43251</v>
      </c>
      <c r="J6" s="12">
        <v>43281</v>
      </c>
      <c r="K6" s="12">
        <v>43312</v>
      </c>
      <c r="L6" s="12">
        <v>43343</v>
      </c>
      <c r="M6" s="12">
        <v>43373</v>
      </c>
      <c r="N6" s="12">
        <v>43404</v>
      </c>
      <c r="O6" s="12">
        <v>43434</v>
      </c>
      <c r="P6" s="12">
        <v>43465</v>
      </c>
      <c r="Q6" s="3" t="s">
        <v>3</v>
      </c>
    </row>
    <row r="7" spans="1:17" x14ac:dyDescent="0.3">
      <c r="A7" t="s">
        <v>7</v>
      </c>
      <c r="B7" s="6">
        <v>125</v>
      </c>
      <c r="C7" s="23">
        <f>B7*35</f>
        <v>4375</v>
      </c>
      <c r="D7" s="5"/>
      <c r="E7" s="5">
        <f>$C7*E$5</f>
        <v>306.25000000000006</v>
      </c>
      <c r="F7" s="5">
        <f t="shared" ref="F7:P7" si="0">$C7*F$5</f>
        <v>284.375</v>
      </c>
      <c r="G7" s="5">
        <f t="shared" si="0"/>
        <v>284.375</v>
      </c>
      <c r="H7" s="5">
        <f t="shared" si="0"/>
        <v>328.125</v>
      </c>
      <c r="I7" s="5">
        <f t="shared" si="0"/>
        <v>393.75</v>
      </c>
      <c r="J7" s="5">
        <f t="shared" si="0"/>
        <v>393.75</v>
      </c>
      <c r="K7" s="5">
        <f t="shared" si="0"/>
        <v>459.375</v>
      </c>
      <c r="L7" s="5">
        <f t="shared" si="0"/>
        <v>437.5</v>
      </c>
      <c r="M7" s="5">
        <f t="shared" si="0"/>
        <v>393.75</v>
      </c>
      <c r="N7" s="5">
        <f t="shared" si="0"/>
        <v>350</v>
      </c>
      <c r="O7" s="5">
        <f t="shared" si="0"/>
        <v>350</v>
      </c>
      <c r="P7" s="5">
        <f t="shared" si="0"/>
        <v>393.75</v>
      </c>
      <c r="Q7" s="5">
        <f>SUM(E7:P7)</f>
        <v>4375</v>
      </c>
    </row>
    <row r="8" spans="1:17" x14ac:dyDescent="0.3">
      <c r="A8" t="s">
        <v>8</v>
      </c>
      <c r="B8" s="6">
        <f>B7+5</f>
        <v>130</v>
      </c>
      <c r="C8" s="23">
        <f t="shared" ref="C8:C16" si="1">B8*35</f>
        <v>4550</v>
      </c>
      <c r="D8" s="5"/>
      <c r="E8" s="5">
        <f t="shared" ref="E8:P16" si="2">$C8*E$5</f>
        <v>318.50000000000006</v>
      </c>
      <c r="F8" s="5">
        <f t="shared" si="2"/>
        <v>295.75</v>
      </c>
      <c r="G8" s="5">
        <f t="shared" si="2"/>
        <v>295.75</v>
      </c>
      <c r="H8" s="5">
        <f t="shared" si="2"/>
        <v>341.25</v>
      </c>
      <c r="I8" s="5">
        <f t="shared" si="2"/>
        <v>409.5</v>
      </c>
      <c r="J8" s="5">
        <f t="shared" si="2"/>
        <v>409.5</v>
      </c>
      <c r="K8" s="5">
        <f t="shared" si="2"/>
        <v>477.75</v>
      </c>
      <c r="L8" s="5">
        <f t="shared" si="2"/>
        <v>455</v>
      </c>
      <c r="M8" s="5">
        <f t="shared" si="2"/>
        <v>409.5</v>
      </c>
      <c r="N8" s="5">
        <f t="shared" si="2"/>
        <v>364</v>
      </c>
      <c r="O8" s="5">
        <f t="shared" si="2"/>
        <v>364</v>
      </c>
      <c r="P8" s="5">
        <f t="shared" si="2"/>
        <v>409.5</v>
      </c>
      <c r="Q8" s="5">
        <f t="shared" ref="Q8:Q16" si="3">SUM(E8:P8)</f>
        <v>4550</v>
      </c>
    </row>
    <row r="9" spans="1:17" x14ac:dyDescent="0.3">
      <c r="A9" t="s">
        <v>9</v>
      </c>
      <c r="B9" s="6">
        <f t="shared" ref="B9:B16" si="4">B8+5</f>
        <v>135</v>
      </c>
      <c r="C9" s="23">
        <f t="shared" si="1"/>
        <v>4725</v>
      </c>
      <c r="D9" s="5"/>
      <c r="E9" s="5">
        <f t="shared" si="2"/>
        <v>330.75000000000006</v>
      </c>
      <c r="F9" s="5">
        <f t="shared" si="2"/>
        <v>307.125</v>
      </c>
      <c r="G9" s="5">
        <f t="shared" si="2"/>
        <v>307.125</v>
      </c>
      <c r="H9" s="5">
        <f t="shared" si="2"/>
        <v>354.375</v>
      </c>
      <c r="I9" s="5">
        <f t="shared" si="2"/>
        <v>425.25</v>
      </c>
      <c r="J9" s="5">
        <f t="shared" si="2"/>
        <v>425.25</v>
      </c>
      <c r="K9" s="5">
        <f t="shared" si="2"/>
        <v>496.125</v>
      </c>
      <c r="L9" s="5">
        <f t="shared" si="2"/>
        <v>472.5</v>
      </c>
      <c r="M9" s="5">
        <f t="shared" si="2"/>
        <v>425.25</v>
      </c>
      <c r="N9" s="5">
        <f t="shared" si="2"/>
        <v>378</v>
      </c>
      <c r="O9" s="5">
        <f t="shared" si="2"/>
        <v>378</v>
      </c>
      <c r="P9" s="5">
        <f t="shared" si="2"/>
        <v>425.25</v>
      </c>
      <c r="Q9" s="5">
        <f t="shared" si="3"/>
        <v>4725</v>
      </c>
    </row>
    <row r="10" spans="1:17" x14ac:dyDescent="0.3">
      <c r="A10" t="s">
        <v>10</v>
      </c>
      <c r="B10" s="6">
        <f t="shared" si="4"/>
        <v>140</v>
      </c>
      <c r="C10" s="23">
        <f t="shared" si="1"/>
        <v>4900</v>
      </c>
      <c r="D10" s="5"/>
      <c r="E10" s="5">
        <f t="shared" si="2"/>
        <v>343.00000000000006</v>
      </c>
      <c r="F10" s="5">
        <f t="shared" si="2"/>
        <v>318.5</v>
      </c>
      <c r="G10" s="5">
        <f t="shared" si="2"/>
        <v>318.5</v>
      </c>
      <c r="H10" s="5">
        <f t="shared" si="2"/>
        <v>367.5</v>
      </c>
      <c r="I10" s="5">
        <f t="shared" si="2"/>
        <v>441</v>
      </c>
      <c r="J10" s="5">
        <f t="shared" si="2"/>
        <v>441</v>
      </c>
      <c r="K10" s="5">
        <f t="shared" si="2"/>
        <v>514.5</v>
      </c>
      <c r="L10" s="5">
        <f t="shared" si="2"/>
        <v>490</v>
      </c>
      <c r="M10" s="5">
        <f t="shared" si="2"/>
        <v>441</v>
      </c>
      <c r="N10" s="5">
        <f t="shared" si="2"/>
        <v>392</v>
      </c>
      <c r="O10" s="5">
        <f t="shared" si="2"/>
        <v>392</v>
      </c>
      <c r="P10" s="5">
        <f t="shared" si="2"/>
        <v>441</v>
      </c>
      <c r="Q10" s="5">
        <f t="shared" si="3"/>
        <v>4900</v>
      </c>
    </row>
    <row r="11" spans="1:17" x14ac:dyDescent="0.3">
      <c r="A11" t="s">
        <v>11</v>
      </c>
      <c r="B11" s="6">
        <f t="shared" si="4"/>
        <v>145</v>
      </c>
      <c r="C11" s="23">
        <f t="shared" si="1"/>
        <v>5075</v>
      </c>
      <c r="D11" s="5"/>
      <c r="E11" s="5">
        <f t="shared" si="2"/>
        <v>355.25000000000006</v>
      </c>
      <c r="F11" s="5">
        <f t="shared" si="2"/>
        <v>329.875</v>
      </c>
      <c r="G11" s="5">
        <f t="shared" si="2"/>
        <v>329.875</v>
      </c>
      <c r="H11" s="5">
        <f t="shared" si="2"/>
        <v>380.625</v>
      </c>
      <c r="I11" s="5">
        <f t="shared" si="2"/>
        <v>456.75</v>
      </c>
      <c r="J11" s="5">
        <f t="shared" si="2"/>
        <v>456.75</v>
      </c>
      <c r="K11" s="5">
        <f t="shared" si="2"/>
        <v>532.875</v>
      </c>
      <c r="L11" s="5">
        <f t="shared" si="2"/>
        <v>507.5</v>
      </c>
      <c r="M11" s="5">
        <f t="shared" si="2"/>
        <v>456.75</v>
      </c>
      <c r="N11" s="5">
        <f t="shared" si="2"/>
        <v>406</v>
      </c>
      <c r="O11" s="5">
        <f t="shared" si="2"/>
        <v>406</v>
      </c>
      <c r="P11" s="5">
        <f t="shared" si="2"/>
        <v>456.75</v>
      </c>
      <c r="Q11" s="5">
        <f t="shared" si="3"/>
        <v>5075</v>
      </c>
    </row>
    <row r="12" spans="1:17" x14ac:dyDescent="0.3">
      <c r="A12" t="s">
        <v>12</v>
      </c>
      <c r="B12" s="6">
        <f t="shared" si="4"/>
        <v>150</v>
      </c>
      <c r="C12" s="23">
        <f t="shared" si="1"/>
        <v>5250</v>
      </c>
      <c r="D12" s="5"/>
      <c r="E12" s="5">
        <f t="shared" si="2"/>
        <v>367.50000000000006</v>
      </c>
      <c r="F12" s="5">
        <f t="shared" si="2"/>
        <v>341.25</v>
      </c>
      <c r="G12" s="5">
        <f t="shared" si="2"/>
        <v>341.25</v>
      </c>
      <c r="H12" s="5">
        <f t="shared" si="2"/>
        <v>393.75</v>
      </c>
      <c r="I12" s="5">
        <f t="shared" si="2"/>
        <v>472.5</v>
      </c>
      <c r="J12" s="5">
        <f t="shared" si="2"/>
        <v>472.5</v>
      </c>
      <c r="K12" s="5">
        <f t="shared" si="2"/>
        <v>551.25</v>
      </c>
      <c r="L12" s="5">
        <f t="shared" si="2"/>
        <v>525</v>
      </c>
      <c r="M12" s="5">
        <f t="shared" si="2"/>
        <v>472.5</v>
      </c>
      <c r="N12" s="5">
        <f t="shared" si="2"/>
        <v>420</v>
      </c>
      <c r="O12" s="5">
        <f t="shared" si="2"/>
        <v>420</v>
      </c>
      <c r="P12" s="5">
        <f t="shared" si="2"/>
        <v>472.5</v>
      </c>
      <c r="Q12" s="5">
        <f t="shared" si="3"/>
        <v>5250</v>
      </c>
    </row>
    <row r="13" spans="1:17" x14ac:dyDescent="0.3">
      <c r="A13" t="s">
        <v>13</v>
      </c>
      <c r="B13" s="6">
        <f t="shared" si="4"/>
        <v>155</v>
      </c>
      <c r="C13" s="23">
        <f t="shared" si="1"/>
        <v>5425</v>
      </c>
      <c r="D13" s="5"/>
      <c r="E13" s="5">
        <f t="shared" si="2"/>
        <v>379.75000000000006</v>
      </c>
      <c r="F13" s="5">
        <f t="shared" si="2"/>
        <v>352.625</v>
      </c>
      <c r="G13" s="5">
        <f t="shared" si="2"/>
        <v>352.625</v>
      </c>
      <c r="H13" s="5">
        <f t="shared" si="2"/>
        <v>406.875</v>
      </c>
      <c r="I13" s="5">
        <f t="shared" si="2"/>
        <v>488.25</v>
      </c>
      <c r="J13" s="5">
        <f t="shared" si="2"/>
        <v>488.25</v>
      </c>
      <c r="K13" s="5">
        <f t="shared" si="2"/>
        <v>569.625</v>
      </c>
      <c r="L13" s="5">
        <f t="shared" si="2"/>
        <v>542.5</v>
      </c>
      <c r="M13" s="5">
        <f t="shared" si="2"/>
        <v>488.25</v>
      </c>
      <c r="N13" s="5">
        <f t="shared" si="2"/>
        <v>434</v>
      </c>
      <c r="O13" s="5">
        <f t="shared" si="2"/>
        <v>434</v>
      </c>
      <c r="P13" s="5">
        <f t="shared" si="2"/>
        <v>488.25</v>
      </c>
      <c r="Q13" s="5">
        <f t="shared" si="3"/>
        <v>5425</v>
      </c>
    </row>
    <row r="14" spans="1:17" x14ac:dyDescent="0.3">
      <c r="A14" t="s">
        <v>14</v>
      </c>
      <c r="B14" s="6">
        <f t="shared" si="4"/>
        <v>160</v>
      </c>
      <c r="C14" s="23">
        <f t="shared" si="1"/>
        <v>5600</v>
      </c>
      <c r="D14" s="5"/>
      <c r="E14" s="5">
        <f t="shared" si="2"/>
        <v>392.00000000000006</v>
      </c>
      <c r="F14" s="5">
        <f t="shared" si="2"/>
        <v>364</v>
      </c>
      <c r="G14" s="5">
        <f t="shared" si="2"/>
        <v>364</v>
      </c>
      <c r="H14" s="5">
        <f t="shared" si="2"/>
        <v>420</v>
      </c>
      <c r="I14" s="5">
        <f t="shared" si="2"/>
        <v>504</v>
      </c>
      <c r="J14" s="5">
        <f t="shared" si="2"/>
        <v>504</v>
      </c>
      <c r="K14" s="5">
        <f t="shared" si="2"/>
        <v>588</v>
      </c>
      <c r="L14" s="5">
        <f t="shared" si="2"/>
        <v>560</v>
      </c>
      <c r="M14" s="5">
        <f t="shared" si="2"/>
        <v>504</v>
      </c>
      <c r="N14" s="5">
        <f t="shared" si="2"/>
        <v>448</v>
      </c>
      <c r="O14" s="5">
        <f t="shared" si="2"/>
        <v>448</v>
      </c>
      <c r="P14" s="5">
        <f t="shared" si="2"/>
        <v>504</v>
      </c>
      <c r="Q14" s="5">
        <f t="shared" si="3"/>
        <v>5600</v>
      </c>
    </row>
    <row r="15" spans="1:17" x14ac:dyDescent="0.3">
      <c r="A15" t="s">
        <v>15</v>
      </c>
      <c r="B15" s="6">
        <f t="shared" si="4"/>
        <v>165</v>
      </c>
      <c r="C15" s="23">
        <f t="shared" si="1"/>
        <v>5775</v>
      </c>
      <c r="D15" s="5"/>
      <c r="E15" s="5">
        <f t="shared" si="2"/>
        <v>404.25000000000006</v>
      </c>
      <c r="F15" s="5">
        <f t="shared" si="2"/>
        <v>375.375</v>
      </c>
      <c r="G15" s="5">
        <f t="shared" si="2"/>
        <v>375.375</v>
      </c>
      <c r="H15" s="5">
        <f t="shared" si="2"/>
        <v>433.125</v>
      </c>
      <c r="I15" s="5">
        <f t="shared" si="2"/>
        <v>519.75</v>
      </c>
      <c r="J15" s="5">
        <f t="shared" si="2"/>
        <v>519.75</v>
      </c>
      <c r="K15" s="5">
        <f t="shared" si="2"/>
        <v>606.375</v>
      </c>
      <c r="L15" s="5">
        <f t="shared" si="2"/>
        <v>577.5</v>
      </c>
      <c r="M15" s="5">
        <f t="shared" si="2"/>
        <v>519.75</v>
      </c>
      <c r="N15" s="5">
        <f t="shared" si="2"/>
        <v>462</v>
      </c>
      <c r="O15" s="5">
        <f t="shared" si="2"/>
        <v>462</v>
      </c>
      <c r="P15" s="5">
        <f t="shared" si="2"/>
        <v>519.75</v>
      </c>
      <c r="Q15" s="5">
        <f t="shared" si="3"/>
        <v>5775</v>
      </c>
    </row>
    <row r="16" spans="1:17" ht="16.2" x14ac:dyDescent="0.45">
      <c r="A16" t="s">
        <v>16</v>
      </c>
      <c r="B16" s="7">
        <f t="shared" si="4"/>
        <v>170</v>
      </c>
      <c r="C16" s="24">
        <f t="shared" si="1"/>
        <v>5950</v>
      </c>
      <c r="D16" s="5"/>
      <c r="E16" s="10">
        <f t="shared" si="2"/>
        <v>416.50000000000006</v>
      </c>
      <c r="F16" s="10">
        <f t="shared" si="2"/>
        <v>386.75</v>
      </c>
      <c r="G16" s="10">
        <f t="shared" si="2"/>
        <v>386.75</v>
      </c>
      <c r="H16" s="10">
        <f t="shared" si="2"/>
        <v>446.25</v>
      </c>
      <c r="I16" s="10">
        <f t="shared" si="2"/>
        <v>535.5</v>
      </c>
      <c r="J16" s="10">
        <f t="shared" si="2"/>
        <v>535.5</v>
      </c>
      <c r="K16" s="10">
        <f t="shared" si="2"/>
        <v>624.75</v>
      </c>
      <c r="L16" s="10">
        <f t="shared" si="2"/>
        <v>595</v>
      </c>
      <c r="M16" s="10">
        <f t="shared" si="2"/>
        <v>535.5</v>
      </c>
      <c r="N16" s="10">
        <f t="shared" si="2"/>
        <v>476</v>
      </c>
      <c r="O16" s="10">
        <f t="shared" si="2"/>
        <v>476</v>
      </c>
      <c r="P16" s="10">
        <f t="shared" si="2"/>
        <v>535.5</v>
      </c>
      <c r="Q16" s="10">
        <f t="shared" si="3"/>
        <v>5950</v>
      </c>
    </row>
    <row r="17" spans="1:17" x14ac:dyDescent="0.3"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3">
      <c r="A18" t="s">
        <v>3</v>
      </c>
      <c r="B18" s="6">
        <f>SUM(B7:B16)</f>
        <v>1475</v>
      </c>
      <c r="C18" s="11">
        <f>SUM(C7:C16)</f>
        <v>51625</v>
      </c>
      <c r="D18" s="5"/>
      <c r="E18" s="5">
        <f>SUM(E7:E16)</f>
        <v>3613.7500000000005</v>
      </c>
      <c r="F18" s="5">
        <f t="shared" ref="F18:Q18" si="5">SUM(F7:F16)</f>
        <v>3355.625</v>
      </c>
      <c r="G18" s="5">
        <f t="shared" si="5"/>
        <v>3355.625</v>
      </c>
      <c r="H18" s="5">
        <f t="shared" si="5"/>
        <v>3871.875</v>
      </c>
      <c r="I18" s="5">
        <f t="shared" si="5"/>
        <v>4646.25</v>
      </c>
      <c r="J18" s="5">
        <f t="shared" si="5"/>
        <v>4646.25</v>
      </c>
      <c r="K18" s="5">
        <f t="shared" si="5"/>
        <v>5420.625</v>
      </c>
      <c r="L18" s="5">
        <f t="shared" si="5"/>
        <v>5162.5</v>
      </c>
      <c r="M18" s="5">
        <f t="shared" si="5"/>
        <v>4646.25</v>
      </c>
      <c r="N18" s="5">
        <f t="shared" si="5"/>
        <v>4130</v>
      </c>
      <c r="O18" s="5">
        <f t="shared" si="5"/>
        <v>4130</v>
      </c>
      <c r="P18" s="5">
        <f t="shared" si="5"/>
        <v>4646.25</v>
      </c>
      <c r="Q18" s="11">
        <f t="shared" si="5"/>
        <v>51625</v>
      </c>
    </row>
    <row r="21" spans="1:17" x14ac:dyDescent="0.3">
      <c r="A21" s="17" t="s">
        <v>17</v>
      </c>
    </row>
    <row r="22" spans="1:17" x14ac:dyDescent="0.3">
      <c r="A22" s="16" t="s">
        <v>40</v>
      </c>
    </row>
    <row r="23" spans="1:17" x14ac:dyDescent="0.3">
      <c r="A23" t="s">
        <v>41</v>
      </c>
    </row>
    <row r="24" spans="1:17" x14ac:dyDescent="0.3">
      <c r="A24" t="s">
        <v>42</v>
      </c>
    </row>
    <row r="25" spans="1:17" x14ac:dyDescent="0.3">
      <c r="A25" t="s">
        <v>43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FDED-906A-4308-89AC-1E63DB8E948E}">
  <dimension ref="A1:Q25"/>
  <sheetViews>
    <sheetView zoomScale="110" zoomScaleNormal="110" workbookViewId="0">
      <selection activeCell="K18" sqref="K18"/>
    </sheetView>
  </sheetViews>
  <sheetFormatPr defaultRowHeight="14.4" x14ac:dyDescent="0.3"/>
  <cols>
    <col min="1" max="1" width="24.109375" bestFit="1" customWidth="1"/>
    <col min="2" max="2" width="11.109375" bestFit="1" customWidth="1"/>
    <col min="3" max="3" width="13.77734375" bestFit="1" customWidth="1"/>
    <col min="4" max="4" width="2.21875" customWidth="1"/>
    <col min="5" max="13" width="9.5546875" bestFit="1" customWidth="1"/>
    <col min="14" max="16" width="10.6640625" bestFit="1" customWidth="1"/>
    <col min="17" max="17" width="12.109375" bestFit="1" customWidth="1"/>
  </cols>
  <sheetData>
    <row r="1" spans="1:17" x14ac:dyDescent="0.3">
      <c r="A1" t="s">
        <v>0</v>
      </c>
    </row>
    <row r="2" spans="1:17" x14ac:dyDescent="0.3">
      <c r="A2" s="1" t="s">
        <v>1</v>
      </c>
    </row>
    <row r="3" spans="1:17" x14ac:dyDescent="0.3">
      <c r="A3" t="s">
        <v>4</v>
      </c>
      <c r="B3" s="16" t="s">
        <v>46</v>
      </c>
    </row>
    <row r="5" spans="1:17" x14ac:dyDescent="0.3">
      <c r="E5" s="14">
        <v>7.0000000000000007E-2</v>
      </c>
      <c r="F5" s="14">
        <v>6.5000000000000002E-2</v>
      </c>
      <c r="G5" s="14">
        <v>6.5000000000000002E-2</v>
      </c>
      <c r="H5" s="14">
        <v>7.4999999999999997E-2</v>
      </c>
      <c r="I5" s="14">
        <v>0.09</v>
      </c>
      <c r="J5" s="14">
        <v>0.09</v>
      </c>
      <c r="K5" s="14">
        <v>0.105</v>
      </c>
      <c r="L5" s="14">
        <v>0.1</v>
      </c>
      <c r="M5" s="14">
        <v>0.09</v>
      </c>
      <c r="N5" s="14">
        <v>0.08</v>
      </c>
      <c r="O5" s="14">
        <v>0.08</v>
      </c>
      <c r="P5" s="14">
        <v>0.09</v>
      </c>
      <c r="Q5" s="14">
        <f>SUM(E5:P5)</f>
        <v>0.99999999999999978</v>
      </c>
    </row>
    <row r="6" spans="1:17" x14ac:dyDescent="0.3">
      <c r="A6" s="2" t="s">
        <v>2</v>
      </c>
      <c r="B6" s="3" t="s">
        <v>5</v>
      </c>
      <c r="C6" s="3" t="s">
        <v>6</v>
      </c>
      <c r="E6" s="12">
        <v>43131</v>
      </c>
      <c r="F6" s="12">
        <v>43159</v>
      </c>
      <c r="G6" s="12">
        <v>43190</v>
      </c>
      <c r="H6" s="12">
        <v>43220</v>
      </c>
      <c r="I6" s="12">
        <v>43251</v>
      </c>
      <c r="J6" s="12">
        <v>43281</v>
      </c>
      <c r="K6" s="12">
        <v>43312</v>
      </c>
      <c r="L6" s="12">
        <v>43343</v>
      </c>
      <c r="M6" s="12">
        <v>43373</v>
      </c>
      <c r="N6" s="12">
        <v>43404</v>
      </c>
      <c r="O6" s="12">
        <v>43434</v>
      </c>
      <c r="P6" s="12">
        <v>43465</v>
      </c>
      <c r="Q6" s="3" t="s">
        <v>3</v>
      </c>
    </row>
    <row r="7" spans="1:17" x14ac:dyDescent="0.3">
      <c r="A7" t="s">
        <v>7</v>
      </c>
      <c r="B7" s="6">
        <v>125</v>
      </c>
      <c r="C7" s="4">
        <f>B7*35</f>
        <v>4375</v>
      </c>
      <c r="E7" s="18">
        <f>$B7*E$5</f>
        <v>8.75</v>
      </c>
      <c r="F7" s="18">
        <f t="shared" ref="F7:P7" si="0">$B7*F$5</f>
        <v>8.125</v>
      </c>
      <c r="G7" s="18">
        <f t="shared" si="0"/>
        <v>8.125</v>
      </c>
      <c r="H7" s="18">
        <f t="shared" si="0"/>
        <v>9.375</v>
      </c>
      <c r="I7" s="18">
        <f t="shared" si="0"/>
        <v>11.25</v>
      </c>
      <c r="J7" s="18">
        <f t="shared" si="0"/>
        <v>11.25</v>
      </c>
      <c r="K7" s="18">
        <f t="shared" si="0"/>
        <v>13.125</v>
      </c>
      <c r="L7" s="18">
        <f t="shared" si="0"/>
        <v>12.5</v>
      </c>
      <c r="M7" s="18">
        <f t="shared" si="0"/>
        <v>11.25</v>
      </c>
      <c r="N7" s="18">
        <f t="shared" si="0"/>
        <v>10</v>
      </c>
      <c r="O7" s="18">
        <f t="shared" si="0"/>
        <v>10</v>
      </c>
      <c r="P7" s="18">
        <f t="shared" si="0"/>
        <v>11.25</v>
      </c>
      <c r="Q7" s="18">
        <f>SUM(E7:P7)</f>
        <v>125</v>
      </c>
    </row>
    <row r="8" spans="1:17" x14ac:dyDescent="0.3">
      <c r="A8" t="s">
        <v>8</v>
      </c>
      <c r="B8" s="6">
        <f>B7+5</f>
        <v>130</v>
      </c>
      <c r="C8" s="4">
        <f t="shared" ref="C8:C16" si="1">B8*35</f>
        <v>4550</v>
      </c>
      <c r="E8" s="18">
        <f t="shared" ref="E8:P16" si="2">$B8*E$5</f>
        <v>9.1000000000000014</v>
      </c>
      <c r="F8" s="18">
        <f t="shared" si="2"/>
        <v>8.4500000000000011</v>
      </c>
      <c r="G8" s="18">
        <f t="shared" si="2"/>
        <v>8.4500000000000011</v>
      </c>
      <c r="H8" s="18">
        <f t="shared" si="2"/>
        <v>9.75</v>
      </c>
      <c r="I8" s="18">
        <f t="shared" si="2"/>
        <v>11.7</v>
      </c>
      <c r="J8" s="18">
        <f t="shared" si="2"/>
        <v>11.7</v>
      </c>
      <c r="K8" s="18">
        <f t="shared" si="2"/>
        <v>13.65</v>
      </c>
      <c r="L8" s="18">
        <f t="shared" si="2"/>
        <v>13</v>
      </c>
      <c r="M8" s="18">
        <f t="shared" si="2"/>
        <v>11.7</v>
      </c>
      <c r="N8" s="18">
        <f t="shared" si="2"/>
        <v>10.4</v>
      </c>
      <c r="O8" s="18">
        <f t="shared" si="2"/>
        <v>10.4</v>
      </c>
      <c r="P8" s="18">
        <f t="shared" si="2"/>
        <v>11.7</v>
      </c>
      <c r="Q8" s="18">
        <f t="shared" ref="Q8:Q16" si="3">SUM(E8:P8)</f>
        <v>130.00000000000003</v>
      </c>
    </row>
    <row r="9" spans="1:17" x14ac:dyDescent="0.3">
      <c r="A9" t="s">
        <v>9</v>
      </c>
      <c r="B9" s="6">
        <f t="shared" ref="B9:B16" si="4">B8+5</f>
        <v>135</v>
      </c>
      <c r="C9" s="4">
        <f t="shared" si="1"/>
        <v>4725</v>
      </c>
      <c r="E9" s="18">
        <f t="shared" si="2"/>
        <v>9.4500000000000011</v>
      </c>
      <c r="F9" s="18">
        <f t="shared" si="2"/>
        <v>8.7750000000000004</v>
      </c>
      <c r="G9" s="18">
        <f t="shared" si="2"/>
        <v>8.7750000000000004</v>
      </c>
      <c r="H9" s="18">
        <f t="shared" si="2"/>
        <v>10.125</v>
      </c>
      <c r="I9" s="18">
        <f t="shared" si="2"/>
        <v>12.15</v>
      </c>
      <c r="J9" s="18">
        <f t="shared" si="2"/>
        <v>12.15</v>
      </c>
      <c r="K9" s="18">
        <f t="shared" si="2"/>
        <v>14.174999999999999</v>
      </c>
      <c r="L9" s="18">
        <f t="shared" si="2"/>
        <v>13.5</v>
      </c>
      <c r="M9" s="18">
        <f t="shared" si="2"/>
        <v>12.15</v>
      </c>
      <c r="N9" s="18">
        <f t="shared" si="2"/>
        <v>10.8</v>
      </c>
      <c r="O9" s="18">
        <f t="shared" si="2"/>
        <v>10.8</v>
      </c>
      <c r="P9" s="18">
        <f t="shared" si="2"/>
        <v>12.15</v>
      </c>
      <c r="Q9" s="18">
        <f t="shared" si="3"/>
        <v>135</v>
      </c>
    </row>
    <row r="10" spans="1:17" x14ac:dyDescent="0.3">
      <c r="A10" t="s">
        <v>10</v>
      </c>
      <c r="B10" s="6">
        <f t="shared" si="4"/>
        <v>140</v>
      </c>
      <c r="C10" s="4">
        <f t="shared" si="1"/>
        <v>4900</v>
      </c>
      <c r="E10" s="18">
        <f t="shared" si="2"/>
        <v>9.8000000000000007</v>
      </c>
      <c r="F10" s="18">
        <f t="shared" si="2"/>
        <v>9.1</v>
      </c>
      <c r="G10" s="18">
        <f t="shared" si="2"/>
        <v>9.1</v>
      </c>
      <c r="H10" s="18">
        <f t="shared" si="2"/>
        <v>10.5</v>
      </c>
      <c r="I10" s="18">
        <f t="shared" si="2"/>
        <v>12.6</v>
      </c>
      <c r="J10" s="18">
        <f t="shared" si="2"/>
        <v>12.6</v>
      </c>
      <c r="K10" s="18">
        <f t="shared" si="2"/>
        <v>14.7</v>
      </c>
      <c r="L10" s="18">
        <f t="shared" si="2"/>
        <v>14</v>
      </c>
      <c r="M10" s="18">
        <f t="shared" si="2"/>
        <v>12.6</v>
      </c>
      <c r="N10" s="18">
        <f t="shared" si="2"/>
        <v>11.200000000000001</v>
      </c>
      <c r="O10" s="18">
        <f t="shared" si="2"/>
        <v>11.200000000000001</v>
      </c>
      <c r="P10" s="18">
        <f t="shared" si="2"/>
        <v>12.6</v>
      </c>
      <c r="Q10" s="18">
        <f t="shared" si="3"/>
        <v>140</v>
      </c>
    </row>
    <row r="11" spans="1:17" x14ac:dyDescent="0.3">
      <c r="A11" t="s">
        <v>11</v>
      </c>
      <c r="B11" s="6">
        <f t="shared" si="4"/>
        <v>145</v>
      </c>
      <c r="C11" s="4">
        <f t="shared" si="1"/>
        <v>5075</v>
      </c>
      <c r="E11" s="18">
        <f t="shared" si="2"/>
        <v>10.15</v>
      </c>
      <c r="F11" s="18">
        <f t="shared" si="2"/>
        <v>9.4250000000000007</v>
      </c>
      <c r="G11" s="18">
        <f t="shared" si="2"/>
        <v>9.4250000000000007</v>
      </c>
      <c r="H11" s="18">
        <f t="shared" si="2"/>
        <v>10.875</v>
      </c>
      <c r="I11" s="18">
        <f t="shared" si="2"/>
        <v>13.049999999999999</v>
      </c>
      <c r="J11" s="18">
        <f t="shared" si="2"/>
        <v>13.049999999999999</v>
      </c>
      <c r="K11" s="18">
        <f t="shared" si="2"/>
        <v>15.225</v>
      </c>
      <c r="L11" s="18">
        <f t="shared" si="2"/>
        <v>14.5</v>
      </c>
      <c r="M11" s="18">
        <f t="shared" si="2"/>
        <v>13.049999999999999</v>
      </c>
      <c r="N11" s="18">
        <f t="shared" si="2"/>
        <v>11.6</v>
      </c>
      <c r="O11" s="18">
        <f t="shared" si="2"/>
        <v>11.6</v>
      </c>
      <c r="P11" s="18">
        <f t="shared" si="2"/>
        <v>13.049999999999999</v>
      </c>
      <c r="Q11" s="18">
        <f t="shared" si="3"/>
        <v>145</v>
      </c>
    </row>
    <row r="12" spans="1:17" x14ac:dyDescent="0.3">
      <c r="A12" t="s">
        <v>12</v>
      </c>
      <c r="B12" s="6">
        <f t="shared" si="4"/>
        <v>150</v>
      </c>
      <c r="C12" s="4">
        <f t="shared" si="1"/>
        <v>5250</v>
      </c>
      <c r="E12" s="18">
        <f t="shared" si="2"/>
        <v>10.500000000000002</v>
      </c>
      <c r="F12" s="18">
        <f t="shared" si="2"/>
        <v>9.75</v>
      </c>
      <c r="G12" s="18">
        <f t="shared" si="2"/>
        <v>9.75</v>
      </c>
      <c r="H12" s="18">
        <f t="shared" si="2"/>
        <v>11.25</v>
      </c>
      <c r="I12" s="18">
        <f t="shared" si="2"/>
        <v>13.5</v>
      </c>
      <c r="J12" s="18">
        <f t="shared" si="2"/>
        <v>13.5</v>
      </c>
      <c r="K12" s="18">
        <f t="shared" si="2"/>
        <v>15.75</v>
      </c>
      <c r="L12" s="18">
        <f t="shared" si="2"/>
        <v>15</v>
      </c>
      <c r="M12" s="18">
        <f t="shared" si="2"/>
        <v>13.5</v>
      </c>
      <c r="N12" s="18">
        <f t="shared" si="2"/>
        <v>12</v>
      </c>
      <c r="O12" s="18">
        <f t="shared" si="2"/>
        <v>12</v>
      </c>
      <c r="P12" s="18">
        <f t="shared" si="2"/>
        <v>13.5</v>
      </c>
      <c r="Q12" s="18">
        <f t="shared" si="3"/>
        <v>150</v>
      </c>
    </row>
    <row r="13" spans="1:17" x14ac:dyDescent="0.3">
      <c r="A13" t="s">
        <v>13</v>
      </c>
      <c r="B13" s="6">
        <f t="shared" si="4"/>
        <v>155</v>
      </c>
      <c r="C13" s="4">
        <f t="shared" si="1"/>
        <v>5425</v>
      </c>
      <c r="E13" s="18">
        <f t="shared" si="2"/>
        <v>10.850000000000001</v>
      </c>
      <c r="F13" s="18">
        <f t="shared" si="2"/>
        <v>10.075000000000001</v>
      </c>
      <c r="G13" s="18">
        <f t="shared" si="2"/>
        <v>10.075000000000001</v>
      </c>
      <c r="H13" s="18">
        <f t="shared" si="2"/>
        <v>11.625</v>
      </c>
      <c r="I13" s="18">
        <f t="shared" si="2"/>
        <v>13.95</v>
      </c>
      <c r="J13" s="18">
        <f t="shared" si="2"/>
        <v>13.95</v>
      </c>
      <c r="K13" s="18">
        <f t="shared" si="2"/>
        <v>16.274999999999999</v>
      </c>
      <c r="L13" s="18">
        <f t="shared" si="2"/>
        <v>15.5</v>
      </c>
      <c r="M13" s="18">
        <f t="shared" si="2"/>
        <v>13.95</v>
      </c>
      <c r="N13" s="18">
        <f t="shared" si="2"/>
        <v>12.4</v>
      </c>
      <c r="O13" s="18">
        <f t="shared" si="2"/>
        <v>12.4</v>
      </c>
      <c r="P13" s="18">
        <f t="shared" si="2"/>
        <v>13.95</v>
      </c>
      <c r="Q13" s="18">
        <f t="shared" si="3"/>
        <v>155</v>
      </c>
    </row>
    <row r="14" spans="1:17" x14ac:dyDescent="0.3">
      <c r="A14" t="s">
        <v>14</v>
      </c>
      <c r="B14" s="6">
        <f t="shared" si="4"/>
        <v>160</v>
      </c>
      <c r="C14" s="4">
        <f t="shared" si="1"/>
        <v>5600</v>
      </c>
      <c r="E14" s="18">
        <f t="shared" si="2"/>
        <v>11.200000000000001</v>
      </c>
      <c r="F14" s="18">
        <f t="shared" si="2"/>
        <v>10.4</v>
      </c>
      <c r="G14" s="18">
        <f t="shared" si="2"/>
        <v>10.4</v>
      </c>
      <c r="H14" s="18">
        <f t="shared" si="2"/>
        <v>12</v>
      </c>
      <c r="I14" s="18">
        <f t="shared" si="2"/>
        <v>14.399999999999999</v>
      </c>
      <c r="J14" s="18">
        <f t="shared" si="2"/>
        <v>14.399999999999999</v>
      </c>
      <c r="K14" s="18">
        <f t="shared" si="2"/>
        <v>16.8</v>
      </c>
      <c r="L14" s="18">
        <f t="shared" si="2"/>
        <v>16</v>
      </c>
      <c r="M14" s="18">
        <f t="shared" si="2"/>
        <v>14.399999999999999</v>
      </c>
      <c r="N14" s="18">
        <f t="shared" si="2"/>
        <v>12.8</v>
      </c>
      <c r="O14" s="18">
        <f t="shared" si="2"/>
        <v>12.8</v>
      </c>
      <c r="P14" s="18">
        <f t="shared" si="2"/>
        <v>14.399999999999999</v>
      </c>
      <c r="Q14" s="18">
        <f t="shared" si="3"/>
        <v>160.00000000000003</v>
      </c>
    </row>
    <row r="15" spans="1:17" x14ac:dyDescent="0.3">
      <c r="A15" t="s">
        <v>15</v>
      </c>
      <c r="B15" s="6">
        <f t="shared" si="4"/>
        <v>165</v>
      </c>
      <c r="C15" s="4">
        <f t="shared" si="1"/>
        <v>5775</v>
      </c>
      <c r="E15" s="18">
        <f t="shared" si="2"/>
        <v>11.55</v>
      </c>
      <c r="F15" s="18">
        <f t="shared" si="2"/>
        <v>10.725</v>
      </c>
      <c r="G15" s="18">
        <f t="shared" si="2"/>
        <v>10.725</v>
      </c>
      <c r="H15" s="18">
        <f t="shared" si="2"/>
        <v>12.375</v>
      </c>
      <c r="I15" s="18">
        <f t="shared" si="2"/>
        <v>14.85</v>
      </c>
      <c r="J15" s="18">
        <f t="shared" si="2"/>
        <v>14.85</v>
      </c>
      <c r="K15" s="18">
        <f t="shared" si="2"/>
        <v>17.324999999999999</v>
      </c>
      <c r="L15" s="18">
        <f t="shared" si="2"/>
        <v>16.5</v>
      </c>
      <c r="M15" s="18">
        <f t="shared" si="2"/>
        <v>14.85</v>
      </c>
      <c r="N15" s="18">
        <f t="shared" si="2"/>
        <v>13.200000000000001</v>
      </c>
      <c r="O15" s="18">
        <f t="shared" si="2"/>
        <v>13.200000000000001</v>
      </c>
      <c r="P15" s="18">
        <f t="shared" si="2"/>
        <v>14.85</v>
      </c>
      <c r="Q15" s="18">
        <f t="shared" si="3"/>
        <v>164.99999999999997</v>
      </c>
    </row>
    <row r="16" spans="1:17" ht="16.2" x14ac:dyDescent="0.45">
      <c r="A16" t="s">
        <v>16</v>
      </c>
      <c r="B16" s="7">
        <f t="shared" si="4"/>
        <v>170</v>
      </c>
      <c r="C16" s="8">
        <f t="shared" si="1"/>
        <v>5950</v>
      </c>
      <c r="E16" s="20">
        <f t="shared" si="2"/>
        <v>11.9</v>
      </c>
      <c r="F16" s="20">
        <f t="shared" si="2"/>
        <v>11.05</v>
      </c>
      <c r="G16" s="20">
        <f t="shared" si="2"/>
        <v>11.05</v>
      </c>
      <c r="H16" s="20">
        <f t="shared" si="2"/>
        <v>12.75</v>
      </c>
      <c r="I16" s="20">
        <f t="shared" si="2"/>
        <v>15.299999999999999</v>
      </c>
      <c r="J16" s="20">
        <f t="shared" si="2"/>
        <v>15.299999999999999</v>
      </c>
      <c r="K16" s="20">
        <f t="shared" si="2"/>
        <v>17.849999999999998</v>
      </c>
      <c r="L16" s="20">
        <f t="shared" si="2"/>
        <v>17</v>
      </c>
      <c r="M16" s="20">
        <f t="shared" si="2"/>
        <v>15.299999999999999</v>
      </c>
      <c r="N16" s="20">
        <f t="shared" si="2"/>
        <v>13.6</v>
      </c>
      <c r="O16" s="20">
        <f t="shared" si="2"/>
        <v>13.6</v>
      </c>
      <c r="P16" s="20">
        <f t="shared" si="2"/>
        <v>15.299999999999999</v>
      </c>
      <c r="Q16" s="20">
        <f t="shared" si="3"/>
        <v>170</v>
      </c>
    </row>
    <row r="17" spans="1:17" x14ac:dyDescent="0.3">
      <c r="B17" s="6"/>
    </row>
    <row r="18" spans="1:17" x14ac:dyDescent="0.3">
      <c r="A18" t="s">
        <v>3</v>
      </c>
      <c r="B18" s="21">
        <f>SUM(B7:B16)</f>
        <v>1475</v>
      </c>
      <c r="C18" s="22">
        <f>SUM(C7:C16)</f>
        <v>51625</v>
      </c>
      <c r="E18" s="18">
        <f>SUM(E7:E16)</f>
        <v>103.25000000000001</v>
      </c>
      <c r="F18" s="18">
        <f t="shared" ref="F18:Q18" si="5">SUM(F7:F16)</f>
        <v>95.875</v>
      </c>
      <c r="G18" s="18">
        <f t="shared" si="5"/>
        <v>95.875</v>
      </c>
      <c r="H18" s="18">
        <f t="shared" si="5"/>
        <v>110.625</v>
      </c>
      <c r="I18" s="18">
        <f t="shared" si="5"/>
        <v>132.75</v>
      </c>
      <c r="J18" s="18">
        <f t="shared" si="5"/>
        <v>132.75</v>
      </c>
      <c r="K18" s="18">
        <f t="shared" si="5"/>
        <v>154.87499999999997</v>
      </c>
      <c r="L18" s="18">
        <f t="shared" si="5"/>
        <v>147.5</v>
      </c>
      <c r="M18" s="18">
        <f t="shared" si="5"/>
        <v>132.75</v>
      </c>
      <c r="N18" s="18">
        <f t="shared" si="5"/>
        <v>118</v>
      </c>
      <c r="O18" s="18">
        <f t="shared" si="5"/>
        <v>118</v>
      </c>
      <c r="P18" s="18">
        <f t="shared" si="5"/>
        <v>132.75</v>
      </c>
      <c r="Q18" s="19">
        <f t="shared" si="5"/>
        <v>1475</v>
      </c>
    </row>
    <row r="20" spans="1:17" x14ac:dyDescent="0.3">
      <c r="A20" s="17" t="s">
        <v>17</v>
      </c>
    </row>
    <row r="21" spans="1:17" x14ac:dyDescent="0.3">
      <c r="A21" t="s">
        <v>44</v>
      </c>
    </row>
    <row r="22" spans="1:17" x14ac:dyDescent="0.3">
      <c r="A22" s="16" t="s">
        <v>45</v>
      </c>
    </row>
    <row r="23" spans="1:17" x14ac:dyDescent="0.3">
      <c r="A23" t="s">
        <v>41</v>
      </c>
    </row>
    <row r="24" spans="1:17" x14ac:dyDescent="0.3">
      <c r="A24" t="s">
        <v>42</v>
      </c>
    </row>
    <row r="25" spans="1:17" x14ac:dyDescent="0.3">
      <c r="A25" t="s">
        <v>43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6BDEC-5F9E-41F9-B860-E026EB0DA9A0}">
  <dimension ref="A1:Q24"/>
  <sheetViews>
    <sheetView zoomScale="110" zoomScaleNormal="110" workbookViewId="0">
      <selection activeCell="B6" sqref="B6"/>
    </sheetView>
  </sheetViews>
  <sheetFormatPr defaultRowHeight="14.4" x14ac:dyDescent="0.3"/>
  <cols>
    <col min="1" max="1" width="24.109375" bestFit="1" customWidth="1"/>
    <col min="2" max="2" width="11.109375" bestFit="1" customWidth="1"/>
    <col min="3" max="3" width="13.77734375" bestFit="1" customWidth="1"/>
    <col min="4" max="4" width="2.21875" customWidth="1"/>
    <col min="5" max="13" width="9.5546875" bestFit="1" customWidth="1"/>
    <col min="14" max="16" width="10.6640625" bestFit="1" customWidth="1"/>
    <col min="17" max="17" width="12.109375" bestFit="1" customWidth="1"/>
  </cols>
  <sheetData>
    <row r="1" spans="1:17" x14ac:dyDescent="0.3">
      <c r="A1" t="s">
        <v>0</v>
      </c>
    </row>
    <row r="2" spans="1:17" x14ac:dyDescent="0.3">
      <c r="A2" s="1" t="s">
        <v>1</v>
      </c>
    </row>
    <row r="3" spans="1:17" x14ac:dyDescent="0.3">
      <c r="A3" t="s">
        <v>4</v>
      </c>
      <c r="B3" s="16" t="s">
        <v>47</v>
      </c>
    </row>
    <row r="5" spans="1:17" x14ac:dyDescent="0.3">
      <c r="E5" s="14">
        <v>7.0000000000000007E-2</v>
      </c>
      <c r="F5" s="14">
        <v>6.5000000000000002E-2</v>
      </c>
      <c r="G5" s="14">
        <v>6.5000000000000002E-2</v>
      </c>
      <c r="H5" s="14">
        <v>7.4999999999999997E-2</v>
      </c>
      <c r="I5" s="14">
        <v>0.09</v>
      </c>
      <c r="J5" s="14">
        <v>0.09</v>
      </c>
      <c r="K5" s="14">
        <v>0.105</v>
      </c>
      <c r="L5" s="14">
        <v>0.1</v>
      </c>
      <c r="M5" s="14">
        <v>0.09</v>
      </c>
      <c r="N5" s="14">
        <v>0.08</v>
      </c>
      <c r="O5" s="14">
        <v>0.08</v>
      </c>
      <c r="P5" s="14">
        <v>0.09</v>
      </c>
      <c r="Q5" s="14">
        <f>SUM(E5:P5)</f>
        <v>0.99999999999999978</v>
      </c>
    </row>
    <row r="6" spans="1:17" x14ac:dyDescent="0.3">
      <c r="A6" s="2" t="s">
        <v>61</v>
      </c>
      <c r="B6" s="3" t="s">
        <v>5</v>
      </c>
      <c r="C6" s="3" t="s">
        <v>6</v>
      </c>
      <c r="E6" s="12">
        <v>43131</v>
      </c>
      <c r="F6" s="12">
        <v>43159</v>
      </c>
      <c r="G6" s="12">
        <v>43190</v>
      </c>
      <c r="H6" s="12">
        <v>43220</v>
      </c>
      <c r="I6" s="12">
        <v>43251</v>
      </c>
      <c r="J6" s="12">
        <v>43281</v>
      </c>
      <c r="K6" s="12">
        <v>43312</v>
      </c>
      <c r="L6" s="12">
        <v>43343</v>
      </c>
      <c r="M6" s="12">
        <v>43373</v>
      </c>
      <c r="N6" s="12">
        <v>43404</v>
      </c>
      <c r="O6" s="12">
        <v>43434</v>
      </c>
      <c r="P6" s="12">
        <v>43465</v>
      </c>
      <c r="Q6" s="3" t="s">
        <v>3</v>
      </c>
    </row>
    <row r="7" spans="1:17" x14ac:dyDescent="0.3">
      <c r="A7" s="16" t="s">
        <v>48</v>
      </c>
      <c r="B7" s="3"/>
      <c r="C7" s="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3"/>
    </row>
    <row r="8" spans="1:17" x14ac:dyDescent="0.3">
      <c r="A8" s="25" t="s">
        <v>49</v>
      </c>
      <c r="B8" s="6">
        <v>125</v>
      </c>
      <c r="C8" s="23">
        <f>B8*35</f>
        <v>4375</v>
      </c>
      <c r="D8" s="5"/>
      <c r="E8" s="18">
        <f>$B8*E$5</f>
        <v>8.75</v>
      </c>
      <c r="F8" s="18">
        <f t="shared" ref="F8:P8" si="0">$B8*F$5</f>
        <v>8.125</v>
      </c>
      <c r="G8" s="18">
        <f t="shared" si="0"/>
        <v>8.125</v>
      </c>
      <c r="H8" s="18">
        <f t="shared" si="0"/>
        <v>9.375</v>
      </c>
      <c r="I8" s="18">
        <f t="shared" si="0"/>
        <v>11.25</v>
      </c>
      <c r="J8" s="18">
        <f t="shared" si="0"/>
        <v>11.25</v>
      </c>
      <c r="K8" s="18">
        <f t="shared" si="0"/>
        <v>13.125</v>
      </c>
      <c r="L8" s="18">
        <f t="shared" si="0"/>
        <v>12.5</v>
      </c>
      <c r="M8" s="18">
        <f t="shared" si="0"/>
        <v>11.25</v>
      </c>
      <c r="N8" s="18">
        <f t="shared" si="0"/>
        <v>10</v>
      </c>
      <c r="O8" s="18">
        <f t="shared" si="0"/>
        <v>10</v>
      </c>
      <c r="P8" s="18">
        <f t="shared" si="0"/>
        <v>11.25</v>
      </c>
      <c r="Q8" s="18">
        <f>SUM(E8:P8)</f>
        <v>125</v>
      </c>
    </row>
    <row r="9" spans="1:17" x14ac:dyDescent="0.3">
      <c r="A9" s="25" t="s">
        <v>50</v>
      </c>
      <c r="B9" s="6">
        <f>B8+5</f>
        <v>130</v>
      </c>
      <c r="C9" s="23">
        <f t="shared" ref="C9:C18" si="1">B9*35</f>
        <v>4550</v>
      </c>
      <c r="D9" s="5"/>
      <c r="E9" s="18">
        <f t="shared" ref="E9:P18" si="2">$B9*E$5</f>
        <v>9.1000000000000014</v>
      </c>
      <c r="F9" s="18">
        <f t="shared" si="2"/>
        <v>8.4500000000000011</v>
      </c>
      <c r="G9" s="18">
        <f t="shared" si="2"/>
        <v>8.4500000000000011</v>
      </c>
      <c r="H9" s="18">
        <f t="shared" si="2"/>
        <v>9.75</v>
      </c>
      <c r="I9" s="18">
        <f t="shared" si="2"/>
        <v>11.7</v>
      </c>
      <c r="J9" s="18">
        <f t="shared" si="2"/>
        <v>11.7</v>
      </c>
      <c r="K9" s="18">
        <f t="shared" si="2"/>
        <v>13.65</v>
      </c>
      <c r="L9" s="18">
        <f t="shared" si="2"/>
        <v>13</v>
      </c>
      <c r="M9" s="18">
        <f t="shared" si="2"/>
        <v>11.7</v>
      </c>
      <c r="N9" s="18">
        <f t="shared" si="2"/>
        <v>10.4</v>
      </c>
      <c r="O9" s="18">
        <f t="shared" si="2"/>
        <v>10.4</v>
      </c>
      <c r="P9" s="18">
        <f t="shared" si="2"/>
        <v>11.7</v>
      </c>
      <c r="Q9" s="18">
        <f t="shared" ref="Q9:Q18" si="3">SUM(E9:P9)</f>
        <v>130.00000000000003</v>
      </c>
    </row>
    <row r="10" spans="1:17" x14ac:dyDescent="0.3">
      <c r="A10" s="25" t="s">
        <v>51</v>
      </c>
      <c r="B10" s="6">
        <f t="shared" ref="B10:B18" si="4">B9+5</f>
        <v>135</v>
      </c>
      <c r="C10" s="23">
        <f t="shared" si="1"/>
        <v>4725</v>
      </c>
      <c r="D10" s="5"/>
      <c r="E10" s="18">
        <f t="shared" si="2"/>
        <v>9.4500000000000011</v>
      </c>
      <c r="F10" s="18">
        <f t="shared" si="2"/>
        <v>8.7750000000000004</v>
      </c>
      <c r="G10" s="18">
        <f t="shared" si="2"/>
        <v>8.7750000000000004</v>
      </c>
      <c r="H10" s="18">
        <f t="shared" si="2"/>
        <v>10.125</v>
      </c>
      <c r="I10" s="18">
        <f t="shared" si="2"/>
        <v>12.15</v>
      </c>
      <c r="J10" s="18">
        <f t="shared" si="2"/>
        <v>12.15</v>
      </c>
      <c r="K10" s="18">
        <f t="shared" si="2"/>
        <v>14.174999999999999</v>
      </c>
      <c r="L10" s="18">
        <f t="shared" si="2"/>
        <v>13.5</v>
      </c>
      <c r="M10" s="18">
        <f t="shared" si="2"/>
        <v>12.15</v>
      </c>
      <c r="N10" s="18">
        <f t="shared" si="2"/>
        <v>10.8</v>
      </c>
      <c r="O10" s="18">
        <f t="shared" si="2"/>
        <v>10.8</v>
      </c>
      <c r="P10" s="18">
        <f t="shared" si="2"/>
        <v>12.15</v>
      </c>
      <c r="Q10" s="18">
        <f t="shared" si="3"/>
        <v>135</v>
      </c>
    </row>
    <row r="11" spans="1:17" x14ac:dyDescent="0.3">
      <c r="A11" s="25" t="s">
        <v>52</v>
      </c>
      <c r="B11" s="6">
        <f t="shared" si="4"/>
        <v>140</v>
      </c>
      <c r="C11" s="23">
        <f t="shared" si="1"/>
        <v>4900</v>
      </c>
      <c r="D11" s="5"/>
      <c r="E11" s="18">
        <f t="shared" si="2"/>
        <v>9.8000000000000007</v>
      </c>
      <c r="F11" s="18">
        <f t="shared" si="2"/>
        <v>9.1</v>
      </c>
      <c r="G11" s="18">
        <f t="shared" si="2"/>
        <v>9.1</v>
      </c>
      <c r="H11" s="18">
        <f t="shared" si="2"/>
        <v>10.5</v>
      </c>
      <c r="I11" s="18">
        <f t="shared" si="2"/>
        <v>12.6</v>
      </c>
      <c r="J11" s="18">
        <f t="shared" si="2"/>
        <v>12.6</v>
      </c>
      <c r="K11" s="18">
        <f t="shared" si="2"/>
        <v>14.7</v>
      </c>
      <c r="L11" s="18">
        <f t="shared" si="2"/>
        <v>14</v>
      </c>
      <c r="M11" s="18">
        <f t="shared" si="2"/>
        <v>12.6</v>
      </c>
      <c r="N11" s="18">
        <f t="shared" si="2"/>
        <v>11.200000000000001</v>
      </c>
      <c r="O11" s="18">
        <f t="shared" si="2"/>
        <v>11.200000000000001</v>
      </c>
      <c r="P11" s="18">
        <f t="shared" si="2"/>
        <v>12.6</v>
      </c>
      <c r="Q11" s="18">
        <f t="shared" si="3"/>
        <v>140</v>
      </c>
    </row>
    <row r="12" spans="1:17" x14ac:dyDescent="0.3">
      <c r="A12" s="25" t="s">
        <v>54</v>
      </c>
      <c r="B12" s="6">
        <f t="shared" si="4"/>
        <v>145</v>
      </c>
      <c r="C12" s="23">
        <f t="shared" si="1"/>
        <v>5075</v>
      </c>
      <c r="D12" s="5"/>
      <c r="E12" s="18">
        <f t="shared" si="2"/>
        <v>10.15</v>
      </c>
      <c r="F12" s="18">
        <f t="shared" si="2"/>
        <v>9.4250000000000007</v>
      </c>
      <c r="G12" s="18">
        <f t="shared" si="2"/>
        <v>9.4250000000000007</v>
      </c>
      <c r="H12" s="18">
        <f t="shared" si="2"/>
        <v>10.875</v>
      </c>
      <c r="I12" s="18">
        <f t="shared" si="2"/>
        <v>13.049999999999999</v>
      </c>
      <c r="J12" s="18">
        <f t="shared" si="2"/>
        <v>13.049999999999999</v>
      </c>
      <c r="K12" s="18">
        <f t="shared" si="2"/>
        <v>15.225</v>
      </c>
      <c r="L12" s="18">
        <f t="shared" si="2"/>
        <v>14.5</v>
      </c>
      <c r="M12" s="18">
        <f t="shared" si="2"/>
        <v>13.049999999999999</v>
      </c>
      <c r="N12" s="18">
        <f t="shared" si="2"/>
        <v>11.6</v>
      </c>
      <c r="O12" s="18">
        <f t="shared" si="2"/>
        <v>11.6</v>
      </c>
      <c r="P12" s="18">
        <f t="shared" si="2"/>
        <v>13.049999999999999</v>
      </c>
      <c r="Q12" s="18">
        <f t="shared" si="3"/>
        <v>145</v>
      </c>
    </row>
    <row r="13" spans="1:17" x14ac:dyDescent="0.3">
      <c r="A13" s="16" t="s">
        <v>53</v>
      </c>
      <c r="B13" s="6"/>
      <c r="C13" s="23"/>
      <c r="D13" s="5"/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/>
    </row>
    <row r="14" spans="1:17" x14ac:dyDescent="0.3">
      <c r="A14" s="25" t="s">
        <v>49</v>
      </c>
      <c r="B14" s="6">
        <f>B12+5</f>
        <v>150</v>
      </c>
      <c r="C14" s="23">
        <f t="shared" si="1"/>
        <v>5250</v>
      </c>
      <c r="D14" s="5"/>
      <c r="E14" s="18">
        <f t="shared" si="2"/>
        <v>10.500000000000002</v>
      </c>
      <c r="F14" s="18">
        <f t="shared" si="2"/>
        <v>9.75</v>
      </c>
      <c r="G14" s="18">
        <f t="shared" si="2"/>
        <v>9.75</v>
      </c>
      <c r="H14" s="18">
        <f t="shared" si="2"/>
        <v>11.25</v>
      </c>
      <c r="I14" s="18">
        <f t="shared" si="2"/>
        <v>13.5</v>
      </c>
      <c r="J14" s="18">
        <f t="shared" si="2"/>
        <v>13.5</v>
      </c>
      <c r="K14" s="18">
        <f t="shared" si="2"/>
        <v>15.75</v>
      </c>
      <c r="L14" s="18">
        <f t="shared" si="2"/>
        <v>15</v>
      </c>
      <c r="M14" s="18">
        <f t="shared" si="2"/>
        <v>13.5</v>
      </c>
      <c r="N14" s="18">
        <f t="shared" si="2"/>
        <v>12</v>
      </c>
      <c r="O14" s="18">
        <f t="shared" si="2"/>
        <v>12</v>
      </c>
      <c r="P14" s="18">
        <f t="shared" si="2"/>
        <v>13.5</v>
      </c>
      <c r="Q14" s="18">
        <f t="shared" si="3"/>
        <v>150</v>
      </c>
    </row>
    <row r="15" spans="1:17" x14ac:dyDescent="0.3">
      <c r="A15" s="25" t="s">
        <v>50</v>
      </c>
      <c r="B15" s="6">
        <f t="shared" si="4"/>
        <v>155</v>
      </c>
      <c r="C15" s="23">
        <f t="shared" si="1"/>
        <v>5425</v>
      </c>
      <c r="D15" s="5"/>
      <c r="E15" s="18">
        <f t="shared" si="2"/>
        <v>10.850000000000001</v>
      </c>
      <c r="F15" s="18">
        <f t="shared" si="2"/>
        <v>10.075000000000001</v>
      </c>
      <c r="G15" s="18">
        <f t="shared" si="2"/>
        <v>10.075000000000001</v>
      </c>
      <c r="H15" s="18">
        <f t="shared" si="2"/>
        <v>11.625</v>
      </c>
      <c r="I15" s="18">
        <f t="shared" si="2"/>
        <v>13.95</v>
      </c>
      <c r="J15" s="18">
        <f t="shared" si="2"/>
        <v>13.95</v>
      </c>
      <c r="K15" s="18">
        <f t="shared" si="2"/>
        <v>16.274999999999999</v>
      </c>
      <c r="L15" s="18">
        <f t="shared" si="2"/>
        <v>15.5</v>
      </c>
      <c r="M15" s="18">
        <f t="shared" si="2"/>
        <v>13.95</v>
      </c>
      <c r="N15" s="18">
        <f t="shared" si="2"/>
        <v>12.4</v>
      </c>
      <c r="O15" s="18">
        <f t="shared" si="2"/>
        <v>12.4</v>
      </c>
      <c r="P15" s="18">
        <f t="shared" si="2"/>
        <v>13.95</v>
      </c>
      <c r="Q15" s="18">
        <f t="shared" si="3"/>
        <v>155</v>
      </c>
    </row>
    <row r="16" spans="1:17" x14ac:dyDescent="0.3">
      <c r="A16" s="25" t="s">
        <v>51</v>
      </c>
      <c r="B16" s="6">
        <f t="shared" si="4"/>
        <v>160</v>
      </c>
      <c r="C16" s="23">
        <f t="shared" si="1"/>
        <v>5600</v>
      </c>
      <c r="D16" s="5"/>
      <c r="E16" s="18">
        <f t="shared" si="2"/>
        <v>11.200000000000001</v>
      </c>
      <c r="F16" s="18">
        <f t="shared" si="2"/>
        <v>10.4</v>
      </c>
      <c r="G16" s="18">
        <f t="shared" si="2"/>
        <v>10.4</v>
      </c>
      <c r="H16" s="18">
        <f t="shared" si="2"/>
        <v>12</v>
      </c>
      <c r="I16" s="18">
        <f t="shared" si="2"/>
        <v>14.399999999999999</v>
      </c>
      <c r="J16" s="18">
        <f t="shared" si="2"/>
        <v>14.399999999999999</v>
      </c>
      <c r="K16" s="18">
        <f t="shared" si="2"/>
        <v>16.8</v>
      </c>
      <c r="L16" s="18">
        <f t="shared" si="2"/>
        <v>16</v>
      </c>
      <c r="M16" s="18">
        <f t="shared" si="2"/>
        <v>14.399999999999999</v>
      </c>
      <c r="N16" s="18">
        <f t="shared" si="2"/>
        <v>12.8</v>
      </c>
      <c r="O16" s="18">
        <f t="shared" si="2"/>
        <v>12.8</v>
      </c>
      <c r="P16" s="18">
        <f t="shared" si="2"/>
        <v>14.399999999999999</v>
      </c>
      <c r="Q16" s="18">
        <f t="shared" si="3"/>
        <v>160.00000000000003</v>
      </c>
    </row>
    <row r="17" spans="1:17" x14ac:dyDescent="0.3">
      <c r="A17" s="25" t="s">
        <v>52</v>
      </c>
      <c r="B17" s="6">
        <f t="shared" si="4"/>
        <v>165</v>
      </c>
      <c r="C17" s="23">
        <f t="shared" si="1"/>
        <v>5775</v>
      </c>
      <c r="D17" s="5"/>
      <c r="E17" s="18">
        <f t="shared" si="2"/>
        <v>11.55</v>
      </c>
      <c r="F17" s="18">
        <f t="shared" si="2"/>
        <v>10.725</v>
      </c>
      <c r="G17" s="18">
        <f t="shared" si="2"/>
        <v>10.725</v>
      </c>
      <c r="H17" s="18">
        <f t="shared" si="2"/>
        <v>12.375</v>
      </c>
      <c r="I17" s="18">
        <f t="shared" si="2"/>
        <v>14.85</v>
      </c>
      <c r="J17" s="18">
        <f t="shared" si="2"/>
        <v>14.85</v>
      </c>
      <c r="K17" s="18">
        <f t="shared" si="2"/>
        <v>17.324999999999999</v>
      </c>
      <c r="L17" s="18">
        <f t="shared" si="2"/>
        <v>16.5</v>
      </c>
      <c r="M17" s="18">
        <f t="shared" si="2"/>
        <v>14.85</v>
      </c>
      <c r="N17" s="18">
        <f t="shared" si="2"/>
        <v>13.200000000000001</v>
      </c>
      <c r="O17" s="18">
        <f t="shared" si="2"/>
        <v>13.200000000000001</v>
      </c>
      <c r="P17" s="18">
        <f t="shared" si="2"/>
        <v>14.85</v>
      </c>
      <c r="Q17" s="18">
        <f t="shared" si="3"/>
        <v>164.99999999999997</v>
      </c>
    </row>
    <row r="18" spans="1:17" ht="16.2" x14ac:dyDescent="0.45">
      <c r="A18" s="25" t="s">
        <v>54</v>
      </c>
      <c r="B18" s="7">
        <f t="shared" si="4"/>
        <v>170</v>
      </c>
      <c r="C18" s="24">
        <f t="shared" si="1"/>
        <v>5950</v>
      </c>
      <c r="D18" s="5"/>
      <c r="E18" s="20">
        <f t="shared" si="2"/>
        <v>11.9</v>
      </c>
      <c r="F18" s="20">
        <f t="shared" si="2"/>
        <v>11.05</v>
      </c>
      <c r="G18" s="20">
        <f t="shared" si="2"/>
        <v>11.05</v>
      </c>
      <c r="H18" s="20">
        <f t="shared" si="2"/>
        <v>12.75</v>
      </c>
      <c r="I18" s="20">
        <f t="shared" si="2"/>
        <v>15.299999999999999</v>
      </c>
      <c r="J18" s="20">
        <f t="shared" si="2"/>
        <v>15.299999999999999</v>
      </c>
      <c r="K18" s="20">
        <f t="shared" si="2"/>
        <v>17.849999999999998</v>
      </c>
      <c r="L18" s="20">
        <f t="shared" si="2"/>
        <v>17</v>
      </c>
      <c r="M18" s="20">
        <f t="shared" si="2"/>
        <v>15.299999999999999</v>
      </c>
      <c r="N18" s="20">
        <f t="shared" si="2"/>
        <v>13.6</v>
      </c>
      <c r="O18" s="20">
        <f t="shared" si="2"/>
        <v>13.6</v>
      </c>
      <c r="P18" s="20">
        <f t="shared" si="2"/>
        <v>15.299999999999999</v>
      </c>
      <c r="Q18" s="20">
        <f t="shared" si="3"/>
        <v>170</v>
      </c>
    </row>
    <row r="19" spans="1:17" x14ac:dyDescent="0.3">
      <c r="A19" t="s">
        <v>3</v>
      </c>
      <c r="B19" s="21">
        <f>SUM(B8:B18)</f>
        <v>1475</v>
      </c>
      <c r="C19" s="22">
        <f>SUM(C8:C18)</f>
        <v>51625</v>
      </c>
      <c r="D19" s="5"/>
      <c r="E19" s="18">
        <f>SUM(E8:E18)</f>
        <v>103.25000000000001</v>
      </c>
      <c r="F19" s="18">
        <f t="shared" ref="F19:Q19" si="5">SUM(F8:F18)</f>
        <v>95.875</v>
      </c>
      <c r="G19" s="18">
        <f t="shared" si="5"/>
        <v>95.875</v>
      </c>
      <c r="H19" s="18">
        <f t="shared" si="5"/>
        <v>110.625</v>
      </c>
      <c r="I19" s="18">
        <f t="shared" si="5"/>
        <v>132.75</v>
      </c>
      <c r="J19" s="18">
        <f t="shared" si="5"/>
        <v>132.75</v>
      </c>
      <c r="K19" s="18">
        <f t="shared" si="5"/>
        <v>154.87499999999997</v>
      </c>
      <c r="L19" s="18">
        <f t="shared" si="5"/>
        <v>147.5</v>
      </c>
      <c r="M19" s="18">
        <f t="shared" si="5"/>
        <v>132.75</v>
      </c>
      <c r="N19" s="18">
        <f t="shared" si="5"/>
        <v>118</v>
      </c>
      <c r="O19" s="18">
        <f t="shared" si="5"/>
        <v>118</v>
      </c>
      <c r="P19" s="18">
        <f t="shared" si="5"/>
        <v>132.75</v>
      </c>
      <c r="Q19" s="19">
        <f t="shared" si="5"/>
        <v>1475</v>
      </c>
    </row>
    <row r="21" spans="1:17" x14ac:dyDescent="0.3">
      <c r="A21" s="17" t="s">
        <v>17</v>
      </c>
    </row>
    <row r="22" spans="1:17" x14ac:dyDescent="0.3">
      <c r="A22" s="16" t="s">
        <v>55</v>
      </c>
    </row>
    <row r="23" spans="1:17" x14ac:dyDescent="0.3">
      <c r="A23" t="s">
        <v>56</v>
      </c>
    </row>
    <row r="24" spans="1:17" x14ac:dyDescent="0.3">
      <c r="A24" t="s">
        <v>57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1AB0F-A78C-407C-95EA-C7B0879EE38F}">
  <dimension ref="A1:S24"/>
  <sheetViews>
    <sheetView zoomScaleNormal="100" workbookViewId="0">
      <selection activeCell="G18" sqref="G18"/>
    </sheetView>
  </sheetViews>
  <sheetFormatPr defaultRowHeight="14.4" x14ac:dyDescent="0.3"/>
  <cols>
    <col min="1" max="1" width="19" customWidth="1"/>
    <col min="2" max="2" width="11.109375" bestFit="1" customWidth="1"/>
    <col min="3" max="3" width="13.77734375" bestFit="1" customWidth="1"/>
    <col min="4" max="4" width="12.44140625" bestFit="1" customWidth="1"/>
    <col min="5" max="5" width="12.109375" bestFit="1" customWidth="1"/>
    <col min="6" max="6" width="2.109375" customWidth="1"/>
    <col min="7" max="14" width="10.109375" bestFit="1" customWidth="1"/>
    <col min="15" max="15" width="10.21875" bestFit="1" customWidth="1"/>
    <col min="16" max="18" width="10.6640625" bestFit="1" customWidth="1"/>
    <col min="19" max="19" width="12.109375" bestFit="1" customWidth="1"/>
  </cols>
  <sheetData>
    <row r="1" spans="1:19" x14ac:dyDescent="0.3">
      <c r="A1" t="s">
        <v>0</v>
      </c>
    </row>
    <row r="2" spans="1:19" x14ac:dyDescent="0.3">
      <c r="A2" s="1" t="s">
        <v>1</v>
      </c>
    </row>
    <row r="3" spans="1:19" x14ac:dyDescent="0.3">
      <c r="A3" t="s">
        <v>18</v>
      </c>
    </row>
    <row r="5" spans="1:19" x14ac:dyDescent="0.3">
      <c r="G5" s="14">
        <v>7.0000000000000007E-2</v>
      </c>
      <c r="H5" s="14">
        <v>6.5000000000000002E-2</v>
      </c>
      <c r="I5" s="14">
        <v>6.5000000000000002E-2</v>
      </c>
      <c r="J5" s="14">
        <v>7.4999999999999997E-2</v>
      </c>
      <c r="K5" s="14">
        <v>0.09</v>
      </c>
      <c r="L5" s="14">
        <v>0.09</v>
      </c>
      <c r="M5" s="14">
        <v>0.105</v>
      </c>
      <c r="N5" s="14">
        <v>0.1</v>
      </c>
      <c r="O5" s="14">
        <v>0.09</v>
      </c>
      <c r="P5" s="14">
        <v>0.08</v>
      </c>
      <c r="Q5" s="14">
        <v>0.08</v>
      </c>
      <c r="R5" s="14">
        <v>0.09</v>
      </c>
      <c r="S5" s="14">
        <f>SUM(G5:R5)</f>
        <v>0.99999999999999978</v>
      </c>
    </row>
    <row r="6" spans="1:19" x14ac:dyDescent="0.3">
      <c r="A6" s="2" t="s">
        <v>2</v>
      </c>
      <c r="B6" s="3" t="s">
        <v>5</v>
      </c>
      <c r="C6" s="3" t="s">
        <v>6</v>
      </c>
      <c r="D6" s="3" t="s">
        <v>19</v>
      </c>
      <c r="E6" s="3" t="s">
        <v>20</v>
      </c>
      <c r="G6" s="12">
        <v>43131</v>
      </c>
      <c r="H6" s="12">
        <v>43159</v>
      </c>
      <c r="I6" s="12">
        <v>43190</v>
      </c>
      <c r="J6" s="12">
        <v>43220</v>
      </c>
      <c r="K6" s="12">
        <v>43251</v>
      </c>
      <c r="L6" s="12">
        <v>43281</v>
      </c>
      <c r="M6" s="12">
        <v>43312</v>
      </c>
      <c r="N6" s="12">
        <v>43343</v>
      </c>
      <c r="O6" s="12">
        <v>43373</v>
      </c>
      <c r="P6" s="12">
        <v>43404</v>
      </c>
      <c r="Q6" s="12">
        <v>43434</v>
      </c>
      <c r="R6" s="12">
        <v>43465</v>
      </c>
      <c r="S6" s="3" t="s">
        <v>3</v>
      </c>
    </row>
    <row r="7" spans="1:19" x14ac:dyDescent="0.3">
      <c r="A7" t="s">
        <v>7</v>
      </c>
      <c r="B7" s="6">
        <v>125</v>
      </c>
      <c r="C7" s="4">
        <f>B7*35</f>
        <v>4375</v>
      </c>
      <c r="D7" s="9">
        <v>0.3</v>
      </c>
      <c r="E7" s="5">
        <f>C7*D7</f>
        <v>1312.5</v>
      </c>
      <c r="G7" s="5">
        <f>$E7*G$5</f>
        <v>91.875000000000014</v>
      </c>
      <c r="H7" s="5">
        <f t="shared" ref="H7:R7" si="0">$E7*H$5</f>
        <v>85.3125</v>
      </c>
      <c r="I7" s="5">
        <f t="shared" si="0"/>
        <v>85.3125</v>
      </c>
      <c r="J7" s="5">
        <f t="shared" si="0"/>
        <v>98.4375</v>
      </c>
      <c r="K7" s="5">
        <f t="shared" si="0"/>
        <v>118.125</v>
      </c>
      <c r="L7" s="5">
        <f t="shared" si="0"/>
        <v>118.125</v>
      </c>
      <c r="M7" s="5">
        <f t="shared" si="0"/>
        <v>137.8125</v>
      </c>
      <c r="N7" s="5">
        <f t="shared" si="0"/>
        <v>131.25</v>
      </c>
      <c r="O7" s="5">
        <f t="shared" si="0"/>
        <v>118.125</v>
      </c>
      <c r="P7" s="5">
        <f t="shared" si="0"/>
        <v>105</v>
      </c>
      <c r="Q7" s="5">
        <f t="shared" si="0"/>
        <v>105</v>
      </c>
      <c r="R7" s="5">
        <f t="shared" si="0"/>
        <v>118.125</v>
      </c>
      <c r="S7" s="5">
        <f>SUM(G7:R7)</f>
        <v>1312.5</v>
      </c>
    </row>
    <row r="8" spans="1:19" x14ac:dyDescent="0.3">
      <c r="A8" t="s">
        <v>8</v>
      </c>
      <c r="B8" s="6">
        <f>B7+5</f>
        <v>130</v>
      </c>
      <c r="C8" s="4">
        <f t="shared" ref="C8:C16" si="1">B8*35</f>
        <v>4550</v>
      </c>
      <c r="D8" s="9">
        <v>0.3</v>
      </c>
      <c r="E8" s="5">
        <f t="shared" ref="E8:E16" si="2">C8*D8</f>
        <v>1365</v>
      </c>
      <c r="G8" s="5">
        <f t="shared" ref="G8:R16" si="3">$E8*G$5</f>
        <v>95.550000000000011</v>
      </c>
      <c r="H8" s="5">
        <f t="shared" si="3"/>
        <v>88.725000000000009</v>
      </c>
      <c r="I8" s="5">
        <f t="shared" si="3"/>
        <v>88.725000000000009</v>
      </c>
      <c r="J8" s="5">
        <f t="shared" si="3"/>
        <v>102.375</v>
      </c>
      <c r="K8" s="5">
        <f t="shared" si="3"/>
        <v>122.85</v>
      </c>
      <c r="L8" s="5">
        <f t="shared" si="3"/>
        <v>122.85</v>
      </c>
      <c r="M8" s="5">
        <f t="shared" si="3"/>
        <v>143.32499999999999</v>
      </c>
      <c r="N8" s="5">
        <f t="shared" si="3"/>
        <v>136.5</v>
      </c>
      <c r="O8" s="5">
        <f t="shared" si="3"/>
        <v>122.85</v>
      </c>
      <c r="P8" s="5">
        <f t="shared" si="3"/>
        <v>109.2</v>
      </c>
      <c r="Q8" s="5">
        <f t="shared" si="3"/>
        <v>109.2</v>
      </c>
      <c r="R8" s="5">
        <f t="shared" si="3"/>
        <v>122.85</v>
      </c>
      <c r="S8" s="5">
        <f t="shared" ref="S8:S16" si="4">SUM(G8:R8)</f>
        <v>1365</v>
      </c>
    </row>
    <row r="9" spans="1:19" x14ac:dyDescent="0.3">
      <c r="A9" t="s">
        <v>9</v>
      </c>
      <c r="B9" s="6">
        <f t="shared" ref="B9:B16" si="5">B8+5</f>
        <v>135</v>
      </c>
      <c r="C9" s="4">
        <f t="shared" si="1"/>
        <v>4725</v>
      </c>
      <c r="D9" s="9">
        <v>0.3</v>
      </c>
      <c r="E9" s="5">
        <f t="shared" si="2"/>
        <v>1417.5</v>
      </c>
      <c r="G9" s="5">
        <f t="shared" si="3"/>
        <v>99.225000000000009</v>
      </c>
      <c r="H9" s="5">
        <f t="shared" si="3"/>
        <v>92.137500000000003</v>
      </c>
      <c r="I9" s="5">
        <f t="shared" si="3"/>
        <v>92.137500000000003</v>
      </c>
      <c r="J9" s="5">
        <f t="shared" si="3"/>
        <v>106.3125</v>
      </c>
      <c r="K9" s="5">
        <f t="shared" si="3"/>
        <v>127.57499999999999</v>
      </c>
      <c r="L9" s="5">
        <f t="shared" si="3"/>
        <v>127.57499999999999</v>
      </c>
      <c r="M9" s="5">
        <f t="shared" si="3"/>
        <v>148.83750000000001</v>
      </c>
      <c r="N9" s="5">
        <f t="shared" si="3"/>
        <v>141.75</v>
      </c>
      <c r="O9" s="5">
        <f t="shared" si="3"/>
        <v>127.57499999999999</v>
      </c>
      <c r="P9" s="5">
        <f t="shared" si="3"/>
        <v>113.4</v>
      </c>
      <c r="Q9" s="5">
        <f t="shared" si="3"/>
        <v>113.4</v>
      </c>
      <c r="R9" s="5">
        <f t="shared" si="3"/>
        <v>127.57499999999999</v>
      </c>
      <c r="S9" s="5">
        <f t="shared" si="4"/>
        <v>1417.5000000000002</v>
      </c>
    </row>
    <row r="10" spans="1:19" x14ac:dyDescent="0.3">
      <c r="A10" t="s">
        <v>10</v>
      </c>
      <c r="B10" s="6">
        <f t="shared" si="5"/>
        <v>140</v>
      </c>
      <c r="C10" s="4">
        <f t="shared" si="1"/>
        <v>4900</v>
      </c>
      <c r="D10" s="9">
        <v>0.3</v>
      </c>
      <c r="E10" s="5">
        <f t="shared" si="2"/>
        <v>1470</v>
      </c>
      <c r="G10" s="5">
        <f t="shared" si="3"/>
        <v>102.9</v>
      </c>
      <c r="H10" s="5">
        <f t="shared" si="3"/>
        <v>95.55</v>
      </c>
      <c r="I10" s="5">
        <f t="shared" si="3"/>
        <v>95.55</v>
      </c>
      <c r="J10" s="5">
        <f t="shared" si="3"/>
        <v>110.25</v>
      </c>
      <c r="K10" s="5">
        <f t="shared" si="3"/>
        <v>132.29999999999998</v>
      </c>
      <c r="L10" s="5">
        <f t="shared" si="3"/>
        <v>132.29999999999998</v>
      </c>
      <c r="M10" s="5">
        <f t="shared" si="3"/>
        <v>154.35</v>
      </c>
      <c r="N10" s="5">
        <f t="shared" si="3"/>
        <v>147</v>
      </c>
      <c r="O10" s="5">
        <f t="shared" si="3"/>
        <v>132.29999999999998</v>
      </c>
      <c r="P10" s="5">
        <f t="shared" si="3"/>
        <v>117.60000000000001</v>
      </c>
      <c r="Q10" s="5">
        <f t="shared" si="3"/>
        <v>117.60000000000001</v>
      </c>
      <c r="R10" s="5">
        <f t="shared" si="3"/>
        <v>132.29999999999998</v>
      </c>
      <c r="S10" s="5">
        <f t="shared" si="4"/>
        <v>1469.9999999999998</v>
      </c>
    </row>
    <row r="11" spans="1:19" x14ac:dyDescent="0.3">
      <c r="A11" t="s">
        <v>11</v>
      </c>
      <c r="B11" s="6">
        <f t="shared" si="5"/>
        <v>145</v>
      </c>
      <c r="C11" s="4">
        <f t="shared" si="1"/>
        <v>5075</v>
      </c>
      <c r="D11" s="9">
        <v>0.3</v>
      </c>
      <c r="E11" s="5">
        <f t="shared" si="2"/>
        <v>1522.5</v>
      </c>
      <c r="G11" s="5">
        <f t="shared" si="3"/>
        <v>106.57500000000002</v>
      </c>
      <c r="H11" s="5">
        <f t="shared" si="3"/>
        <v>98.962500000000006</v>
      </c>
      <c r="I11" s="5">
        <f t="shared" si="3"/>
        <v>98.962500000000006</v>
      </c>
      <c r="J11" s="5">
        <f t="shared" si="3"/>
        <v>114.1875</v>
      </c>
      <c r="K11" s="5">
        <f t="shared" si="3"/>
        <v>137.02500000000001</v>
      </c>
      <c r="L11" s="5">
        <f t="shared" si="3"/>
        <v>137.02500000000001</v>
      </c>
      <c r="M11" s="5">
        <f t="shared" si="3"/>
        <v>159.86249999999998</v>
      </c>
      <c r="N11" s="5">
        <f t="shared" si="3"/>
        <v>152.25</v>
      </c>
      <c r="O11" s="5">
        <f t="shared" si="3"/>
        <v>137.02500000000001</v>
      </c>
      <c r="P11" s="5">
        <f t="shared" si="3"/>
        <v>121.8</v>
      </c>
      <c r="Q11" s="5">
        <f t="shared" si="3"/>
        <v>121.8</v>
      </c>
      <c r="R11" s="5">
        <f t="shared" si="3"/>
        <v>137.02500000000001</v>
      </c>
      <c r="S11" s="5">
        <f t="shared" si="4"/>
        <v>1522.5</v>
      </c>
    </row>
    <row r="12" spans="1:19" x14ac:dyDescent="0.3">
      <c r="A12" t="s">
        <v>12</v>
      </c>
      <c r="B12" s="6">
        <f t="shared" si="5"/>
        <v>150</v>
      </c>
      <c r="C12" s="4">
        <f t="shared" si="1"/>
        <v>5250</v>
      </c>
      <c r="D12" s="9">
        <v>0.3</v>
      </c>
      <c r="E12" s="5">
        <f t="shared" si="2"/>
        <v>1575</v>
      </c>
      <c r="G12" s="5">
        <f t="shared" si="3"/>
        <v>110.25000000000001</v>
      </c>
      <c r="H12" s="5">
        <f t="shared" si="3"/>
        <v>102.375</v>
      </c>
      <c r="I12" s="5">
        <f t="shared" si="3"/>
        <v>102.375</v>
      </c>
      <c r="J12" s="5">
        <f t="shared" si="3"/>
        <v>118.125</v>
      </c>
      <c r="K12" s="5">
        <f t="shared" si="3"/>
        <v>141.75</v>
      </c>
      <c r="L12" s="5">
        <f t="shared" si="3"/>
        <v>141.75</v>
      </c>
      <c r="M12" s="5">
        <f t="shared" si="3"/>
        <v>165.375</v>
      </c>
      <c r="N12" s="5">
        <f t="shared" si="3"/>
        <v>157.5</v>
      </c>
      <c r="O12" s="5">
        <f t="shared" si="3"/>
        <v>141.75</v>
      </c>
      <c r="P12" s="5">
        <f t="shared" si="3"/>
        <v>126</v>
      </c>
      <c r="Q12" s="5">
        <f t="shared" si="3"/>
        <v>126</v>
      </c>
      <c r="R12" s="5">
        <f t="shared" si="3"/>
        <v>141.75</v>
      </c>
      <c r="S12" s="5">
        <f t="shared" si="4"/>
        <v>1575</v>
      </c>
    </row>
    <row r="13" spans="1:19" x14ac:dyDescent="0.3">
      <c r="A13" t="s">
        <v>13</v>
      </c>
      <c r="B13" s="6">
        <f t="shared" si="5"/>
        <v>155</v>
      </c>
      <c r="C13" s="4">
        <f t="shared" si="1"/>
        <v>5425</v>
      </c>
      <c r="D13" s="9">
        <v>0.3</v>
      </c>
      <c r="E13" s="5">
        <f t="shared" si="2"/>
        <v>1627.5</v>
      </c>
      <c r="G13" s="5">
        <f t="shared" si="3"/>
        <v>113.92500000000001</v>
      </c>
      <c r="H13" s="5">
        <f t="shared" si="3"/>
        <v>105.78750000000001</v>
      </c>
      <c r="I13" s="5">
        <f t="shared" si="3"/>
        <v>105.78750000000001</v>
      </c>
      <c r="J13" s="5">
        <f t="shared" si="3"/>
        <v>122.0625</v>
      </c>
      <c r="K13" s="5">
        <f t="shared" si="3"/>
        <v>146.47499999999999</v>
      </c>
      <c r="L13" s="5">
        <f t="shared" si="3"/>
        <v>146.47499999999999</v>
      </c>
      <c r="M13" s="5">
        <f t="shared" si="3"/>
        <v>170.88749999999999</v>
      </c>
      <c r="N13" s="5">
        <f t="shared" si="3"/>
        <v>162.75</v>
      </c>
      <c r="O13" s="5">
        <f t="shared" si="3"/>
        <v>146.47499999999999</v>
      </c>
      <c r="P13" s="5">
        <f t="shared" si="3"/>
        <v>130.19999999999999</v>
      </c>
      <c r="Q13" s="5">
        <f t="shared" si="3"/>
        <v>130.19999999999999</v>
      </c>
      <c r="R13" s="5">
        <f t="shared" si="3"/>
        <v>146.47499999999999</v>
      </c>
      <c r="S13" s="5">
        <f t="shared" si="4"/>
        <v>1627.5</v>
      </c>
    </row>
    <row r="14" spans="1:19" x14ac:dyDescent="0.3">
      <c r="A14" t="s">
        <v>14</v>
      </c>
      <c r="B14" s="6">
        <f t="shared" si="5"/>
        <v>160</v>
      </c>
      <c r="C14" s="4">
        <f t="shared" si="1"/>
        <v>5600</v>
      </c>
      <c r="D14" s="9">
        <v>0.3</v>
      </c>
      <c r="E14" s="5">
        <f t="shared" si="2"/>
        <v>1680</v>
      </c>
      <c r="G14" s="5">
        <f t="shared" si="3"/>
        <v>117.60000000000001</v>
      </c>
      <c r="H14" s="5">
        <f t="shared" si="3"/>
        <v>109.2</v>
      </c>
      <c r="I14" s="5">
        <f t="shared" si="3"/>
        <v>109.2</v>
      </c>
      <c r="J14" s="5">
        <f t="shared" si="3"/>
        <v>126</v>
      </c>
      <c r="K14" s="5">
        <f t="shared" si="3"/>
        <v>151.19999999999999</v>
      </c>
      <c r="L14" s="5">
        <f t="shared" si="3"/>
        <v>151.19999999999999</v>
      </c>
      <c r="M14" s="5">
        <f t="shared" si="3"/>
        <v>176.4</v>
      </c>
      <c r="N14" s="5">
        <f t="shared" si="3"/>
        <v>168</v>
      </c>
      <c r="O14" s="5">
        <f t="shared" si="3"/>
        <v>151.19999999999999</v>
      </c>
      <c r="P14" s="5">
        <f t="shared" si="3"/>
        <v>134.4</v>
      </c>
      <c r="Q14" s="5">
        <f t="shared" si="3"/>
        <v>134.4</v>
      </c>
      <c r="R14" s="5">
        <f t="shared" si="3"/>
        <v>151.19999999999999</v>
      </c>
      <c r="S14" s="5">
        <f t="shared" si="4"/>
        <v>1680.0000000000005</v>
      </c>
    </row>
    <row r="15" spans="1:19" x14ac:dyDescent="0.3">
      <c r="A15" t="s">
        <v>15</v>
      </c>
      <c r="B15" s="6">
        <f t="shared" si="5"/>
        <v>165</v>
      </c>
      <c r="C15" s="4">
        <f t="shared" si="1"/>
        <v>5775</v>
      </c>
      <c r="D15" s="9">
        <v>0.3</v>
      </c>
      <c r="E15" s="5">
        <f t="shared" si="2"/>
        <v>1732.5</v>
      </c>
      <c r="G15" s="5">
        <f t="shared" si="3"/>
        <v>121.27500000000001</v>
      </c>
      <c r="H15" s="5">
        <f t="shared" si="3"/>
        <v>112.6125</v>
      </c>
      <c r="I15" s="5">
        <f t="shared" si="3"/>
        <v>112.6125</v>
      </c>
      <c r="J15" s="5">
        <f t="shared" si="3"/>
        <v>129.9375</v>
      </c>
      <c r="K15" s="5">
        <f t="shared" si="3"/>
        <v>155.92499999999998</v>
      </c>
      <c r="L15" s="5">
        <f t="shared" si="3"/>
        <v>155.92499999999998</v>
      </c>
      <c r="M15" s="5">
        <f t="shared" si="3"/>
        <v>181.91249999999999</v>
      </c>
      <c r="N15" s="5">
        <f t="shared" si="3"/>
        <v>173.25</v>
      </c>
      <c r="O15" s="5">
        <f t="shared" si="3"/>
        <v>155.92499999999998</v>
      </c>
      <c r="P15" s="5">
        <f t="shared" si="3"/>
        <v>138.6</v>
      </c>
      <c r="Q15" s="5">
        <f t="shared" si="3"/>
        <v>138.6</v>
      </c>
      <c r="R15" s="5">
        <f t="shared" si="3"/>
        <v>155.92499999999998</v>
      </c>
      <c r="S15" s="5">
        <f t="shared" si="4"/>
        <v>1732.4999999999995</v>
      </c>
    </row>
    <row r="16" spans="1:19" ht="16.2" x14ac:dyDescent="0.45">
      <c r="A16" t="s">
        <v>16</v>
      </c>
      <c r="B16" s="7">
        <f t="shared" si="5"/>
        <v>170</v>
      </c>
      <c r="C16" s="8">
        <f t="shared" si="1"/>
        <v>5950</v>
      </c>
      <c r="D16" s="9">
        <v>0.3</v>
      </c>
      <c r="E16" s="10">
        <f t="shared" si="2"/>
        <v>1785</v>
      </c>
      <c r="G16" s="10">
        <f t="shared" si="3"/>
        <v>124.95000000000002</v>
      </c>
      <c r="H16" s="10">
        <f t="shared" si="3"/>
        <v>116.02500000000001</v>
      </c>
      <c r="I16" s="10">
        <f t="shared" si="3"/>
        <v>116.02500000000001</v>
      </c>
      <c r="J16" s="10">
        <f t="shared" si="3"/>
        <v>133.875</v>
      </c>
      <c r="K16" s="10">
        <f t="shared" si="3"/>
        <v>160.65</v>
      </c>
      <c r="L16" s="10">
        <f t="shared" si="3"/>
        <v>160.65</v>
      </c>
      <c r="M16" s="10">
        <f t="shared" si="3"/>
        <v>187.42499999999998</v>
      </c>
      <c r="N16" s="10">
        <f t="shared" si="3"/>
        <v>178.5</v>
      </c>
      <c r="O16" s="10">
        <f t="shared" si="3"/>
        <v>160.65</v>
      </c>
      <c r="P16" s="10">
        <f t="shared" si="3"/>
        <v>142.80000000000001</v>
      </c>
      <c r="Q16" s="10">
        <f t="shared" si="3"/>
        <v>142.80000000000001</v>
      </c>
      <c r="R16" s="10">
        <f t="shared" si="3"/>
        <v>160.65</v>
      </c>
      <c r="S16" s="10">
        <f t="shared" si="4"/>
        <v>1785</v>
      </c>
    </row>
    <row r="17" spans="1:19" x14ac:dyDescent="0.3">
      <c r="B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3">
      <c r="A18" t="s">
        <v>3</v>
      </c>
      <c r="B18" s="6">
        <f>SUM(B7:B16)</f>
        <v>1475</v>
      </c>
      <c r="C18" s="5">
        <f>SUM(C7:C16)</f>
        <v>51625</v>
      </c>
      <c r="E18" s="11">
        <f>SUM(E7:E16)</f>
        <v>15487.5</v>
      </c>
      <c r="G18" s="5">
        <f>SUM(G7:G16)</f>
        <v>1084.1250000000002</v>
      </c>
      <c r="H18" s="5">
        <f t="shared" ref="H18:S18" si="6">SUM(H7:H16)</f>
        <v>1006.6875</v>
      </c>
      <c r="I18" s="5">
        <f t="shared" si="6"/>
        <v>1006.6875</v>
      </c>
      <c r="J18" s="5">
        <f t="shared" si="6"/>
        <v>1161.5625</v>
      </c>
      <c r="K18" s="5">
        <f t="shared" si="6"/>
        <v>1393.875</v>
      </c>
      <c r="L18" s="5">
        <f t="shared" si="6"/>
        <v>1393.875</v>
      </c>
      <c r="M18" s="5">
        <f t="shared" si="6"/>
        <v>1626.1875</v>
      </c>
      <c r="N18" s="5">
        <f t="shared" si="6"/>
        <v>1548.75</v>
      </c>
      <c r="O18" s="5">
        <f t="shared" si="6"/>
        <v>1393.875</v>
      </c>
      <c r="P18" s="5">
        <f t="shared" si="6"/>
        <v>1239</v>
      </c>
      <c r="Q18" s="5">
        <f t="shared" si="6"/>
        <v>1239</v>
      </c>
      <c r="R18" s="5">
        <f t="shared" si="6"/>
        <v>1393.875</v>
      </c>
      <c r="S18" s="11">
        <f t="shared" si="6"/>
        <v>15487.5</v>
      </c>
    </row>
    <row r="20" spans="1:19" x14ac:dyDescent="0.3">
      <c r="A20" s="26" t="s">
        <v>21</v>
      </c>
    </row>
    <row r="22" spans="1:19" x14ac:dyDescent="0.3">
      <c r="A22" s="16" t="s">
        <v>17</v>
      </c>
    </row>
    <row r="23" spans="1:19" x14ac:dyDescent="0.3">
      <c r="A23" t="s">
        <v>59</v>
      </c>
    </row>
    <row r="24" spans="1:19" x14ac:dyDescent="0.3">
      <c r="A24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46D08-C1CE-4193-8C45-19AE1B16FDA5}">
  <dimension ref="A1:E24"/>
  <sheetViews>
    <sheetView zoomScale="110" zoomScaleNormal="110" workbookViewId="0">
      <selection activeCell="B7" sqref="B7"/>
    </sheetView>
  </sheetViews>
  <sheetFormatPr defaultRowHeight="14.4" x14ac:dyDescent="0.3"/>
  <cols>
    <col min="1" max="1" width="24.109375" bestFit="1" customWidth="1"/>
    <col min="2" max="2" width="21" customWidth="1"/>
    <col min="3" max="3" width="22.88671875" customWidth="1"/>
    <col min="4" max="4" width="25" customWidth="1"/>
    <col min="5" max="5" width="10.88671875" customWidth="1"/>
  </cols>
  <sheetData>
    <row r="1" spans="1:5" x14ac:dyDescent="0.3">
      <c r="A1" t="s">
        <v>0</v>
      </c>
    </row>
    <row r="2" spans="1:5" x14ac:dyDescent="0.3">
      <c r="A2" s="1" t="s">
        <v>1</v>
      </c>
    </row>
    <row r="3" spans="1:5" x14ac:dyDescent="0.3">
      <c r="A3" t="s">
        <v>4</v>
      </c>
      <c r="B3" s="27" t="s">
        <v>66</v>
      </c>
    </row>
    <row r="6" spans="1:5" x14ac:dyDescent="0.3">
      <c r="A6" s="2" t="s">
        <v>61</v>
      </c>
      <c r="B6" s="15" t="s">
        <v>62</v>
      </c>
      <c r="C6" s="15" t="s">
        <v>63</v>
      </c>
      <c r="D6" s="15" t="s">
        <v>64</v>
      </c>
      <c r="E6" s="3" t="s">
        <v>65</v>
      </c>
    </row>
    <row r="7" spans="1:5" x14ac:dyDescent="0.3">
      <c r="A7" s="16" t="s">
        <v>48</v>
      </c>
    </row>
    <row r="8" spans="1:5" x14ac:dyDescent="0.3">
      <c r="A8" s="25" t="s">
        <v>49</v>
      </c>
      <c r="B8" s="4">
        <v>150</v>
      </c>
      <c r="C8" s="5">
        <f>B8-D8</f>
        <v>97.5</v>
      </c>
      <c r="D8" s="5">
        <f>E8*B8</f>
        <v>52.5</v>
      </c>
      <c r="E8" s="13">
        <v>0.35</v>
      </c>
    </row>
    <row r="9" spans="1:5" x14ac:dyDescent="0.3">
      <c r="A9" s="25" t="s">
        <v>50</v>
      </c>
      <c r="B9" s="4">
        <v>75</v>
      </c>
      <c r="C9" s="5">
        <f t="shared" ref="C9:C18" si="0">B9-D9</f>
        <v>48.75</v>
      </c>
      <c r="D9" s="5">
        <f t="shared" ref="D9:D12" si="1">E9*B9</f>
        <v>26.25</v>
      </c>
      <c r="E9" s="13">
        <v>0.35</v>
      </c>
    </row>
    <row r="10" spans="1:5" x14ac:dyDescent="0.3">
      <c r="A10" s="25" t="s">
        <v>51</v>
      </c>
      <c r="B10" s="4">
        <v>32</v>
      </c>
      <c r="C10" s="5">
        <f t="shared" si="0"/>
        <v>23.04</v>
      </c>
      <c r="D10" s="5">
        <f t="shared" si="1"/>
        <v>8.9600000000000009</v>
      </c>
      <c r="E10" s="13">
        <v>0.28000000000000003</v>
      </c>
    </row>
    <row r="11" spans="1:5" x14ac:dyDescent="0.3">
      <c r="A11" s="25" t="s">
        <v>52</v>
      </c>
      <c r="B11" s="4">
        <v>38</v>
      </c>
      <c r="C11" s="5">
        <f t="shared" si="0"/>
        <v>26.6</v>
      </c>
      <c r="D11" s="5">
        <f t="shared" si="1"/>
        <v>11.4</v>
      </c>
      <c r="E11" s="13">
        <v>0.3</v>
      </c>
    </row>
    <row r="12" spans="1:5" x14ac:dyDescent="0.3">
      <c r="A12" s="25" t="s">
        <v>54</v>
      </c>
      <c r="B12" s="4">
        <v>48</v>
      </c>
      <c r="C12" s="5">
        <f t="shared" si="0"/>
        <v>36</v>
      </c>
      <c r="D12" s="5">
        <f t="shared" si="1"/>
        <v>12</v>
      </c>
      <c r="E12" s="13">
        <v>0.25</v>
      </c>
    </row>
    <row r="13" spans="1:5" x14ac:dyDescent="0.3">
      <c r="A13" s="16" t="s">
        <v>53</v>
      </c>
      <c r="B13" s="4"/>
      <c r="C13" s="5"/>
    </row>
    <row r="14" spans="1:5" x14ac:dyDescent="0.3">
      <c r="A14" s="25" t="s">
        <v>49</v>
      </c>
      <c r="B14" s="4">
        <v>175</v>
      </c>
      <c r="C14" s="5">
        <f t="shared" si="0"/>
        <v>113.75</v>
      </c>
      <c r="D14" s="5">
        <f>E14*B14</f>
        <v>61.249999999999993</v>
      </c>
      <c r="E14" s="13">
        <v>0.35</v>
      </c>
    </row>
    <row r="15" spans="1:5" x14ac:dyDescent="0.3">
      <c r="A15" s="25" t="s">
        <v>50</v>
      </c>
      <c r="B15" s="4">
        <v>95</v>
      </c>
      <c r="C15" s="5">
        <f t="shared" si="0"/>
        <v>61.75</v>
      </c>
      <c r="D15" s="5">
        <f t="shared" ref="D15:D18" si="2">E15*B15</f>
        <v>33.25</v>
      </c>
      <c r="E15" s="13">
        <v>0.35</v>
      </c>
    </row>
    <row r="16" spans="1:5" x14ac:dyDescent="0.3">
      <c r="A16" s="25" t="s">
        <v>51</v>
      </c>
      <c r="B16" s="4">
        <v>38</v>
      </c>
      <c r="C16" s="5">
        <f t="shared" si="0"/>
        <v>27.36</v>
      </c>
      <c r="D16" s="5">
        <f t="shared" si="2"/>
        <v>10.64</v>
      </c>
      <c r="E16" s="13">
        <v>0.28000000000000003</v>
      </c>
    </row>
    <row r="17" spans="1:5" x14ac:dyDescent="0.3">
      <c r="A17" s="25" t="s">
        <v>52</v>
      </c>
      <c r="B17" s="4">
        <v>45</v>
      </c>
      <c r="C17" s="5">
        <f t="shared" si="0"/>
        <v>31.5</v>
      </c>
      <c r="D17" s="5">
        <f t="shared" si="2"/>
        <v>13.5</v>
      </c>
      <c r="E17" s="13">
        <v>0.3</v>
      </c>
    </row>
    <row r="18" spans="1:5" x14ac:dyDescent="0.3">
      <c r="A18" s="25" t="s">
        <v>54</v>
      </c>
      <c r="B18" s="4">
        <v>52</v>
      </c>
      <c r="C18" s="5">
        <f t="shared" si="0"/>
        <v>39</v>
      </c>
      <c r="D18" s="5">
        <f t="shared" si="2"/>
        <v>13</v>
      </c>
      <c r="E18" s="13">
        <v>0.25</v>
      </c>
    </row>
    <row r="19" spans="1:5" x14ac:dyDescent="0.3">
      <c r="C19" s="5"/>
    </row>
    <row r="21" spans="1:5" x14ac:dyDescent="0.3">
      <c r="A21" s="17" t="s">
        <v>17</v>
      </c>
    </row>
    <row r="22" spans="1:5" x14ac:dyDescent="0.3">
      <c r="A22" s="16" t="s">
        <v>67</v>
      </c>
    </row>
    <row r="23" spans="1:5" x14ac:dyDescent="0.3">
      <c r="A23" t="s">
        <v>68</v>
      </c>
    </row>
    <row r="24" spans="1:5" x14ac:dyDescent="0.3">
      <c r="A24" t="s">
        <v>69</v>
      </c>
    </row>
  </sheetData>
  <pageMargins left="0.7" right="0.7" top="0.75" bottom="0.75" header="0.3" footer="0.3"/>
  <pageSetup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E23DF-98B7-4BFF-92DF-05BD13B89888}">
  <dimension ref="A1:O23"/>
  <sheetViews>
    <sheetView zoomScale="110" zoomScaleNormal="110" workbookViewId="0">
      <selection activeCell="B7" sqref="B7"/>
    </sheetView>
  </sheetViews>
  <sheetFormatPr defaultRowHeight="14.4" x14ac:dyDescent="0.3"/>
  <cols>
    <col min="1" max="1" width="29.33203125" bestFit="1" customWidth="1"/>
    <col min="2" max="2" width="12.109375" bestFit="1" customWidth="1"/>
    <col min="3" max="11" width="10.21875" bestFit="1" customWidth="1"/>
    <col min="12" max="14" width="10.6640625" bestFit="1" customWidth="1"/>
    <col min="15" max="15" width="12.109375" bestFit="1" customWidth="1"/>
  </cols>
  <sheetData>
    <row r="1" spans="1:15" x14ac:dyDescent="0.3">
      <c r="A1" t="s">
        <v>0</v>
      </c>
    </row>
    <row r="2" spans="1:15" x14ac:dyDescent="0.3">
      <c r="A2" s="1" t="s">
        <v>1</v>
      </c>
    </row>
    <row r="3" spans="1:15" x14ac:dyDescent="0.3">
      <c r="A3" s="16" t="s">
        <v>23</v>
      </c>
    </row>
    <row r="5" spans="1:15" x14ac:dyDescent="0.3">
      <c r="C5" s="14">
        <v>7.0000000000000007E-2</v>
      </c>
      <c r="D5" s="14">
        <v>6.5000000000000002E-2</v>
      </c>
      <c r="E5" s="14">
        <v>6.5000000000000002E-2</v>
      </c>
      <c r="F5" s="14">
        <v>7.4999999999999997E-2</v>
      </c>
      <c r="G5" s="14">
        <v>0.09</v>
      </c>
      <c r="H5" s="14">
        <v>0.09</v>
      </c>
      <c r="I5" s="14">
        <v>0.105</v>
      </c>
      <c r="J5" s="14">
        <v>0.1</v>
      </c>
      <c r="K5" s="14">
        <v>0.09</v>
      </c>
      <c r="L5" s="14">
        <v>0.08</v>
      </c>
      <c r="M5" s="14">
        <v>0.08</v>
      </c>
      <c r="N5" s="14">
        <v>0.09</v>
      </c>
      <c r="O5" s="14">
        <f>SUM(C5:N5)</f>
        <v>0.99999999999999978</v>
      </c>
    </row>
    <row r="6" spans="1:15" x14ac:dyDescent="0.3">
      <c r="A6" s="2" t="s">
        <v>22</v>
      </c>
      <c r="B6" s="3" t="s">
        <v>25</v>
      </c>
      <c r="C6" s="12">
        <v>43131</v>
      </c>
      <c r="D6" s="12">
        <v>43159</v>
      </c>
      <c r="E6" s="12">
        <v>43190</v>
      </c>
      <c r="F6" s="12">
        <v>43220</v>
      </c>
      <c r="G6" s="12">
        <v>43251</v>
      </c>
      <c r="H6" s="12">
        <v>43281</v>
      </c>
      <c r="I6" s="12">
        <v>43312</v>
      </c>
      <c r="J6" s="12">
        <v>43343</v>
      </c>
      <c r="K6" s="12">
        <v>43373</v>
      </c>
      <c r="L6" s="12">
        <v>43404</v>
      </c>
      <c r="M6" s="12">
        <v>43434</v>
      </c>
      <c r="N6" s="12">
        <v>43465</v>
      </c>
      <c r="O6" s="3" t="s">
        <v>3</v>
      </c>
    </row>
    <row r="7" spans="1:15" x14ac:dyDescent="0.3">
      <c r="A7" t="s">
        <v>24</v>
      </c>
      <c r="B7" s="4">
        <f>5*20*52</f>
        <v>5200</v>
      </c>
      <c r="C7" s="5">
        <f>$B7*C$5</f>
        <v>364.00000000000006</v>
      </c>
      <c r="D7" s="5">
        <f t="shared" ref="D7:N7" si="0">$B7*D$5</f>
        <v>338</v>
      </c>
      <c r="E7" s="5">
        <f t="shared" si="0"/>
        <v>338</v>
      </c>
      <c r="F7" s="5">
        <f t="shared" si="0"/>
        <v>390</v>
      </c>
      <c r="G7" s="5">
        <f t="shared" si="0"/>
        <v>468</v>
      </c>
      <c r="H7" s="5">
        <f t="shared" si="0"/>
        <v>468</v>
      </c>
      <c r="I7" s="5">
        <f t="shared" si="0"/>
        <v>546</v>
      </c>
      <c r="J7" s="5">
        <f t="shared" si="0"/>
        <v>520</v>
      </c>
      <c r="K7" s="5">
        <f t="shared" si="0"/>
        <v>468</v>
      </c>
      <c r="L7" s="5">
        <f t="shared" si="0"/>
        <v>416</v>
      </c>
      <c r="M7" s="5">
        <f t="shared" si="0"/>
        <v>416</v>
      </c>
      <c r="N7" s="5">
        <f t="shared" si="0"/>
        <v>468</v>
      </c>
      <c r="O7" s="5">
        <f>SUM(C7:N7)</f>
        <v>5200</v>
      </c>
    </row>
    <row r="8" spans="1:15" x14ac:dyDescent="0.3">
      <c r="A8" t="s">
        <v>26</v>
      </c>
      <c r="B8" s="4">
        <f>B7*0.1</f>
        <v>520</v>
      </c>
      <c r="C8" s="5">
        <f t="shared" ref="C8:N16" si="1">$B8*C$5</f>
        <v>36.400000000000006</v>
      </c>
      <c r="D8" s="5">
        <f t="shared" si="1"/>
        <v>33.800000000000004</v>
      </c>
      <c r="E8" s="5">
        <f t="shared" si="1"/>
        <v>33.800000000000004</v>
      </c>
      <c r="F8" s="5">
        <f t="shared" si="1"/>
        <v>39</v>
      </c>
      <c r="G8" s="5">
        <f t="shared" si="1"/>
        <v>46.8</v>
      </c>
      <c r="H8" s="5">
        <f t="shared" si="1"/>
        <v>46.8</v>
      </c>
      <c r="I8" s="5">
        <f t="shared" si="1"/>
        <v>54.6</v>
      </c>
      <c r="J8" s="5">
        <f t="shared" si="1"/>
        <v>52</v>
      </c>
      <c r="K8" s="5">
        <f t="shared" si="1"/>
        <v>46.8</v>
      </c>
      <c r="L8" s="5">
        <f t="shared" si="1"/>
        <v>41.6</v>
      </c>
      <c r="M8" s="5">
        <f t="shared" si="1"/>
        <v>41.6</v>
      </c>
      <c r="N8" s="5">
        <f t="shared" si="1"/>
        <v>46.8</v>
      </c>
      <c r="O8" s="5">
        <f t="shared" ref="O8:O16" si="2">SUM(C8:N8)</f>
        <v>520.00000000000011</v>
      </c>
    </row>
    <row r="9" spans="1:15" x14ac:dyDescent="0.3">
      <c r="A9" t="s">
        <v>27</v>
      </c>
      <c r="B9" s="4">
        <v>750</v>
      </c>
      <c r="C9" s="5">
        <f t="shared" si="1"/>
        <v>52.500000000000007</v>
      </c>
      <c r="D9" s="5">
        <f t="shared" si="1"/>
        <v>48.75</v>
      </c>
      <c r="E9" s="5">
        <f t="shared" si="1"/>
        <v>48.75</v>
      </c>
      <c r="F9" s="5">
        <f t="shared" si="1"/>
        <v>56.25</v>
      </c>
      <c r="G9" s="5">
        <f t="shared" si="1"/>
        <v>67.5</v>
      </c>
      <c r="H9" s="5">
        <f t="shared" si="1"/>
        <v>67.5</v>
      </c>
      <c r="I9" s="5">
        <f t="shared" si="1"/>
        <v>78.75</v>
      </c>
      <c r="J9" s="5">
        <f t="shared" si="1"/>
        <v>75</v>
      </c>
      <c r="K9" s="5">
        <f t="shared" si="1"/>
        <v>67.5</v>
      </c>
      <c r="L9" s="5">
        <f t="shared" si="1"/>
        <v>60</v>
      </c>
      <c r="M9" s="5">
        <f t="shared" si="1"/>
        <v>60</v>
      </c>
      <c r="N9" s="5">
        <f t="shared" si="1"/>
        <v>67.5</v>
      </c>
      <c r="O9" s="5">
        <f t="shared" si="2"/>
        <v>750</v>
      </c>
    </row>
    <row r="10" spans="1:15" x14ac:dyDescent="0.3">
      <c r="A10" t="s">
        <v>28</v>
      </c>
      <c r="B10" s="4">
        <f>200*12</f>
        <v>2400</v>
      </c>
      <c r="C10" s="5">
        <f t="shared" si="1"/>
        <v>168.00000000000003</v>
      </c>
      <c r="D10" s="5">
        <f t="shared" si="1"/>
        <v>156</v>
      </c>
      <c r="E10" s="5">
        <f t="shared" si="1"/>
        <v>156</v>
      </c>
      <c r="F10" s="5">
        <f t="shared" si="1"/>
        <v>180</v>
      </c>
      <c r="G10" s="5">
        <f t="shared" si="1"/>
        <v>216</v>
      </c>
      <c r="H10" s="5">
        <f t="shared" si="1"/>
        <v>216</v>
      </c>
      <c r="I10" s="5">
        <f t="shared" si="1"/>
        <v>252</v>
      </c>
      <c r="J10" s="5">
        <f t="shared" si="1"/>
        <v>240</v>
      </c>
      <c r="K10" s="5">
        <f t="shared" si="1"/>
        <v>216</v>
      </c>
      <c r="L10" s="5">
        <f t="shared" si="1"/>
        <v>192</v>
      </c>
      <c r="M10" s="5">
        <f t="shared" si="1"/>
        <v>192</v>
      </c>
      <c r="N10" s="5">
        <f t="shared" si="1"/>
        <v>216</v>
      </c>
      <c r="O10" s="5">
        <f t="shared" si="2"/>
        <v>2400</v>
      </c>
    </row>
    <row r="11" spans="1:15" x14ac:dyDescent="0.3">
      <c r="A11" t="s">
        <v>29</v>
      </c>
      <c r="B11" s="4">
        <v>500</v>
      </c>
      <c r="C11" s="5">
        <f t="shared" si="1"/>
        <v>35</v>
      </c>
      <c r="D11" s="5">
        <f t="shared" si="1"/>
        <v>32.5</v>
      </c>
      <c r="E11" s="5">
        <f t="shared" si="1"/>
        <v>32.5</v>
      </c>
      <c r="F11" s="5">
        <f t="shared" si="1"/>
        <v>37.5</v>
      </c>
      <c r="G11" s="5">
        <f t="shared" si="1"/>
        <v>45</v>
      </c>
      <c r="H11" s="5">
        <f t="shared" si="1"/>
        <v>45</v>
      </c>
      <c r="I11" s="5">
        <f t="shared" si="1"/>
        <v>52.5</v>
      </c>
      <c r="J11" s="5">
        <f t="shared" si="1"/>
        <v>50</v>
      </c>
      <c r="K11" s="5">
        <f t="shared" si="1"/>
        <v>45</v>
      </c>
      <c r="L11" s="5">
        <f t="shared" si="1"/>
        <v>40</v>
      </c>
      <c r="M11" s="5">
        <f t="shared" si="1"/>
        <v>40</v>
      </c>
      <c r="N11" s="5">
        <f t="shared" si="1"/>
        <v>45</v>
      </c>
      <c r="O11" s="5">
        <f t="shared" si="2"/>
        <v>500</v>
      </c>
    </row>
    <row r="12" spans="1:15" x14ac:dyDescent="0.3">
      <c r="A12" t="s">
        <v>30</v>
      </c>
      <c r="B12" s="4">
        <v>500</v>
      </c>
      <c r="C12" s="5">
        <f t="shared" si="1"/>
        <v>35</v>
      </c>
      <c r="D12" s="5">
        <f t="shared" si="1"/>
        <v>32.5</v>
      </c>
      <c r="E12" s="5">
        <f t="shared" si="1"/>
        <v>32.5</v>
      </c>
      <c r="F12" s="5">
        <f t="shared" si="1"/>
        <v>37.5</v>
      </c>
      <c r="G12" s="5">
        <f t="shared" si="1"/>
        <v>45</v>
      </c>
      <c r="H12" s="5">
        <f t="shared" si="1"/>
        <v>45</v>
      </c>
      <c r="I12" s="5">
        <f t="shared" si="1"/>
        <v>52.5</v>
      </c>
      <c r="J12" s="5">
        <f t="shared" si="1"/>
        <v>50</v>
      </c>
      <c r="K12" s="5">
        <f t="shared" si="1"/>
        <v>45</v>
      </c>
      <c r="L12" s="5">
        <f t="shared" si="1"/>
        <v>40</v>
      </c>
      <c r="M12" s="5">
        <f t="shared" si="1"/>
        <v>40</v>
      </c>
      <c r="N12" s="5">
        <f t="shared" si="1"/>
        <v>45</v>
      </c>
      <c r="O12" s="5">
        <f t="shared" si="2"/>
        <v>500</v>
      </c>
    </row>
    <row r="13" spans="1:15" x14ac:dyDescent="0.3">
      <c r="A13" t="s">
        <v>31</v>
      </c>
      <c r="B13" s="4">
        <f>250*12</f>
        <v>3000</v>
      </c>
      <c r="C13" s="5">
        <f t="shared" si="1"/>
        <v>210.00000000000003</v>
      </c>
      <c r="D13" s="5">
        <f t="shared" si="1"/>
        <v>195</v>
      </c>
      <c r="E13" s="5">
        <f t="shared" si="1"/>
        <v>195</v>
      </c>
      <c r="F13" s="5">
        <f t="shared" si="1"/>
        <v>225</v>
      </c>
      <c r="G13" s="5">
        <f t="shared" si="1"/>
        <v>270</v>
      </c>
      <c r="H13" s="5">
        <f t="shared" si="1"/>
        <v>270</v>
      </c>
      <c r="I13" s="5">
        <f t="shared" si="1"/>
        <v>315</v>
      </c>
      <c r="J13" s="5">
        <f t="shared" si="1"/>
        <v>300</v>
      </c>
      <c r="K13" s="5">
        <f t="shared" si="1"/>
        <v>270</v>
      </c>
      <c r="L13" s="5">
        <f t="shared" si="1"/>
        <v>240</v>
      </c>
      <c r="M13" s="5">
        <f t="shared" si="1"/>
        <v>240</v>
      </c>
      <c r="N13" s="5">
        <f t="shared" si="1"/>
        <v>270</v>
      </c>
      <c r="O13" s="5">
        <f t="shared" si="2"/>
        <v>3000</v>
      </c>
    </row>
    <row r="14" spans="1:15" x14ac:dyDescent="0.3">
      <c r="A14" t="s">
        <v>32</v>
      </c>
      <c r="B14" s="4">
        <v>750</v>
      </c>
      <c r="C14" s="5">
        <f t="shared" si="1"/>
        <v>52.500000000000007</v>
      </c>
      <c r="D14" s="5">
        <f t="shared" si="1"/>
        <v>48.75</v>
      </c>
      <c r="E14" s="5">
        <f t="shared" si="1"/>
        <v>48.75</v>
      </c>
      <c r="F14" s="5">
        <f t="shared" si="1"/>
        <v>56.25</v>
      </c>
      <c r="G14" s="5">
        <f t="shared" si="1"/>
        <v>67.5</v>
      </c>
      <c r="H14" s="5">
        <f t="shared" si="1"/>
        <v>67.5</v>
      </c>
      <c r="I14" s="5">
        <f t="shared" si="1"/>
        <v>78.75</v>
      </c>
      <c r="J14" s="5">
        <f t="shared" si="1"/>
        <v>75</v>
      </c>
      <c r="K14" s="5">
        <f t="shared" si="1"/>
        <v>67.5</v>
      </c>
      <c r="L14" s="5">
        <f t="shared" si="1"/>
        <v>60</v>
      </c>
      <c r="M14" s="5">
        <f t="shared" si="1"/>
        <v>60</v>
      </c>
      <c r="N14" s="5">
        <f t="shared" si="1"/>
        <v>67.5</v>
      </c>
      <c r="O14" s="5">
        <f t="shared" si="2"/>
        <v>750</v>
      </c>
    </row>
    <row r="15" spans="1:15" x14ac:dyDescent="0.3">
      <c r="A15" t="s">
        <v>33</v>
      </c>
      <c r="B15" s="4">
        <v>250</v>
      </c>
      <c r="C15" s="5">
        <f t="shared" si="1"/>
        <v>17.5</v>
      </c>
      <c r="D15" s="5">
        <f t="shared" si="1"/>
        <v>16.25</v>
      </c>
      <c r="E15" s="5">
        <f t="shared" si="1"/>
        <v>16.25</v>
      </c>
      <c r="F15" s="5">
        <f t="shared" si="1"/>
        <v>18.75</v>
      </c>
      <c r="G15" s="5">
        <f t="shared" si="1"/>
        <v>22.5</v>
      </c>
      <c r="H15" s="5">
        <f t="shared" si="1"/>
        <v>22.5</v>
      </c>
      <c r="I15" s="5">
        <f t="shared" si="1"/>
        <v>26.25</v>
      </c>
      <c r="J15" s="5">
        <f t="shared" si="1"/>
        <v>25</v>
      </c>
      <c r="K15" s="5">
        <f t="shared" si="1"/>
        <v>22.5</v>
      </c>
      <c r="L15" s="5">
        <f t="shared" si="1"/>
        <v>20</v>
      </c>
      <c r="M15" s="5">
        <f t="shared" si="1"/>
        <v>20</v>
      </c>
      <c r="N15" s="5">
        <f t="shared" si="1"/>
        <v>22.5</v>
      </c>
      <c r="O15" s="5">
        <f t="shared" si="2"/>
        <v>250</v>
      </c>
    </row>
    <row r="16" spans="1:15" ht="16.2" x14ac:dyDescent="0.45">
      <c r="A16" t="s">
        <v>34</v>
      </c>
      <c r="B16" s="8">
        <v>250</v>
      </c>
      <c r="C16" s="10">
        <f t="shared" si="1"/>
        <v>17.5</v>
      </c>
      <c r="D16" s="10">
        <f t="shared" si="1"/>
        <v>16.25</v>
      </c>
      <c r="E16" s="10">
        <f t="shared" si="1"/>
        <v>16.25</v>
      </c>
      <c r="F16" s="10">
        <f t="shared" si="1"/>
        <v>18.75</v>
      </c>
      <c r="G16" s="10">
        <f t="shared" si="1"/>
        <v>22.5</v>
      </c>
      <c r="H16" s="10">
        <f t="shared" si="1"/>
        <v>22.5</v>
      </c>
      <c r="I16" s="10">
        <f t="shared" si="1"/>
        <v>26.25</v>
      </c>
      <c r="J16" s="10">
        <f t="shared" si="1"/>
        <v>25</v>
      </c>
      <c r="K16" s="10">
        <f t="shared" si="1"/>
        <v>22.5</v>
      </c>
      <c r="L16" s="10">
        <f t="shared" si="1"/>
        <v>20</v>
      </c>
      <c r="M16" s="10">
        <f t="shared" si="1"/>
        <v>20</v>
      </c>
      <c r="N16" s="10">
        <f t="shared" si="1"/>
        <v>22.5</v>
      </c>
      <c r="O16" s="10">
        <f t="shared" si="2"/>
        <v>250</v>
      </c>
    </row>
    <row r="17" spans="1:15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3">
      <c r="A18" t="s">
        <v>3</v>
      </c>
      <c r="B18" s="11">
        <f>SUM(B7:B16)</f>
        <v>14120</v>
      </c>
      <c r="C18" s="5">
        <f>SUM(C7:C16)</f>
        <v>988.40000000000009</v>
      </c>
      <c r="D18" s="5">
        <f t="shared" ref="D18:O18" si="3">SUM(D7:D16)</f>
        <v>917.8</v>
      </c>
      <c r="E18" s="5">
        <f t="shared" si="3"/>
        <v>917.8</v>
      </c>
      <c r="F18" s="5">
        <f t="shared" si="3"/>
        <v>1059</v>
      </c>
      <c r="G18" s="5">
        <f t="shared" si="3"/>
        <v>1270.8</v>
      </c>
      <c r="H18" s="5">
        <f t="shared" si="3"/>
        <v>1270.8</v>
      </c>
      <c r="I18" s="5">
        <f t="shared" si="3"/>
        <v>1482.6</v>
      </c>
      <c r="J18" s="5">
        <f t="shared" si="3"/>
        <v>1412</v>
      </c>
      <c r="K18" s="5">
        <f t="shared" si="3"/>
        <v>1270.8</v>
      </c>
      <c r="L18" s="5">
        <f t="shared" si="3"/>
        <v>1129.5999999999999</v>
      </c>
      <c r="M18" s="5">
        <f t="shared" si="3"/>
        <v>1129.5999999999999</v>
      </c>
      <c r="N18" s="5">
        <f t="shared" si="3"/>
        <v>1270.8</v>
      </c>
      <c r="O18" s="11">
        <f t="shared" si="3"/>
        <v>14120</v>
      </c>
    </row>
    <row r="21" spans="1:15" x14ac:dyDescent="0.3">
      <c r="A21" s="17" t="s">
        <v>17</v>
      </c>
    </row>
    <row r="22" spans="1:15" x14ac:dyDescent="0.3">
      <c r="A22" s="16" t="s">
        <v>207</v>
      </c>
    </row>
    <row r="23" spans="1:15" x14ac:dyDescent="0.3">
      <c r="A23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7A90D-089E-4346-B2F6-3309B95ECEE2}">
  <dimension ref="A1:C114"/>
  <sheetViews>
    <sheetView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9.109375" defaultRowHeight="14.4" x14ac:dyDescent="0.3"/>
  <cols>
    <col min="1" max="1" width="10.44140625" style="29" bestFit="1" customWidth="1"/>
    <col min="2" max="2" width="45.6640625" style="29" bestFit="1" customWidth="1"/>
    <col min="3" max="3" width="51" style="29" bestFit="1" customWidth="1"/>
    <col min="4" max="4" width="18.6640625" style="29" customWidth="1"/>
    <col min="5" max="16384" width="9.109375" style="29"/>
  </cols>
  <sheetData>
    <row r="1" spans="1:3" x14ac:dyDescent="0.3">
      <c r="B1" t="s">
        <v>0</v>
      </c>
    </row>
    <row r="2" spans="1:3" x14ac:dyDescent="0.3">
      <c r="B2" s="1" t="s">
        <v>1</v>
      </c>
    </row>
    <row r="3" spans="1:3" x14ac:dyDescent="0.3">
      <c r="B3" s="16" t="s">
        <v>23</v>
      </c>
    </row>
    <row r="5" spans="1:3" x14ac:dyDescent="0.3">
      <c r="A5" s="34" t="s">
        <v>209</v>
      </c>
      <c r="B5" s="32" t="s">
        <v>38</v>
      </c>
      <c r="C5" s="32" t="s">
        <v>17</v>
      </c>
    </row>
    <row r="7" spans="1:3" x14ac:dyDescent="0.3">
      <c r="A7" s="28"/>
      <c r="B7" s="31" t="s">
        <v>70</v>
      </c>
    </row>
    <row r="9" spans="1:3" x14ac:dyDescent="0.3">
      <c r="A9" s="30" t="s">
        <v>71</v>
      </c>
      <c r="B9" s="30" t="s">
        <v>72</v>
      </c>
      <c r="C9" s="29" t="s">
        <v>73</v>
      </c>
    </row>
    <row r="10" spans="1:3" x14ac:dyDescent="0.3">
      <c r="A10" s="30" t="s">
        <v>74</v>
      </c>
      <c r="B10" s="30" t="s">
        <v>75</v>
      </c>
      <c r="C10" s="29" t="s">
        <v>76</v>
      </c>
    </row>
    <row r="11" spans="1:3" x14ac:dyDescent="0.3">
      <c r="A11" s="30" t="s">
        <v>77</v>
      </c>
      <c r="B11" s="30" t="s">
        <v>78</v>
      </c>
      <c r="C11" s="29" t="s">
        <v>79</v>
      </c>
    </row>
    <row r="12" spans="1:3" x14ac:dyDescent="0.3">
      <c r="A12" s="30" t="s">
        <v>80</v>
      </c>
      <c r="B12" s="30" t="s">
        <v>81</v>
      </c>
      <c r="C12" s="29" t="s">
        <v>82</v>
      </c>
    </row>
    <row r="13" spans="1:3" x14ac:dyDescent="0.3">
      <c r="A13" s="30" t="s">
        <v>83</v>
      </c>
      <c r="B13" s="30" t="s">
        <v>84</v>
      </c>
      <c r="C13" s="29" t="s">
        <v>85</v>
      </c>
    </row>
    <row r="14" spans="1:3" x14ac:dyDescent="0.3">
      <c r="A14" s="30" t="s">
        <v>86</v>
      </c>
      <c r="B14" s="30" t="s">
        <v>87</v>
      </c>
      <c r="C14" s="29" t="s">
        <v>88</v>
      </c>
    </row>
    <row r="15" spans="1:3" x14ac:dyDescent="0.3">
      <c r="A15" s="30" t="s">
        <v>89</v>
      </c>
      <c r="B15" s="30" t="s">
        <v>90</v>
      </c>
      <c r="C15" s="29" t="s">
        <v>91</v>
      </c>
    </row>
    <row r="16" spans="1:3" x14ac:dyDescent="0.3">
      <c r="A16" s="30" t="s">
        <v>92</v>
      </c>
      <c r="B16" s="30" t="s">
        <v>210</v>
      </c>
    </row>
    <row r="17" spans="1:2" x14ac:dyDescent="0.3">
      <c r="A17" s="30" t="s">
        <v>93</v>
      </c>
      <c r="B17" s="30" t="s">
        <v>94</v>
      </c>
    </row>
    <row r="18" spans="1:2" x14ac:dyDescent="0.3">
      <c r="A18" s="30" t="s">
        <v>95</v>
      </c>
      <c r="B18" s="30" t="s">
        <v>96</v>
      </c>
    </row>
    <row r="19" spans="1:2" x14ac:dyDescent="0.3">
      <c r="A19" s="30" t="s">
        <v>97</v>
      </c>
      <c r="B19" s="30" t="s">
        <v>98</v>
      </c>
    </row>
    <row r="20" spans="1:2" x14ac:dyDescent="0.3">
      <c r="A20" s="30" t="s">
        <v>99</v>
      </c>
      <c r="B20" s="30" t="s">
        <v>100</v>
      </c>
    </row>
    <row r="21" spans="1:2" x14ac:dyDescent="0.3">
      <c r="A21" s="30" t="s">
        <v>101</v>
      </c>
      <c r="B21" s="30" t="s">
        <v>102</v>
      </c>
    </row>
    <row r="22" spans="1:2" x14ac:dyDescent="0.3">
      <c r="A22" s="30" t="s">
        <v>103</v>
      </c>
      <c r="B22" s="30" t="s">
        <v>104</v>
      </c>
    </row>
    <row r="23" spans="1:2" x14ac:dyDescent="0.3">
      <c r="A23" s="30" t="s">
        <v>105</v>
      </c>
      <c r="B23" s="30" t="s">
        <v>106</v>
      </c>
    </row>
    <row r="24" spans="1:2" x14ac:dyDescent="0.3">
      <c r="A24" s="30" t="s">
        <v>107</v>
      </c>
      <c r="B24" s="30" t="s">
        <v>108</v>
      </c>
    </row>
    <row r="25" spans="1:2" x14ac:dyDescent="0.3">
      <c r="A25" s="30" t="s">
        <v>109</v>
      </c>
      <c r="B25" s="30" t="s">
        <v>110</v>
      </c>
    </row>
    <row r="26" spans="1:2" x14ac:dyDescent="0.3">
      <c r="A26" s="30" t="s">
        <v>111</v>
      </c>
      <c r="B26" s="30" t="s">
        <v>112</v>
      </c>
    </row>
    <row r="27" spans="1:2" x14ac:dyDescent="0.3">
      <c r="A27" s="30" t="s">
        <v>113</v>
      </c>
      <c r="B27" s="30" t="s">
        <v>114</v>
      </c>
    </row>
    <row r="29" spans="1:2" x14ac:dyDescent="0.3">
      <c r="A29" s="28"/>
      <c r="B29" s="31" t="s">
        <v>115</v>
      </c>
    </row>
    <row r="31" spans="1:2" x14ac:dyDescent="0.3">
      <c r="A31" s="30" t="s">
        <v>116</v>
      </c>
      <c r="B31" s="30" t="s">
        <v>72</v>
      </c>
    </row>
    <row r="32" spans="1:2" x14ac:dyDescent="0.3">
      <c r="A32" s="30" t="s">
        <v>117</v>
      </c>
      <c r="B32" s="30" t="s">
        <v>75</v>
      </c>
    </row>
    <row r="33" spans="1:2" x14ac:dyDescent="0.3">
      <c r="A33" s="30" t="s">
        <v>118</v>
      </c>
      <c r="B33" s="30" t="s">
        <v>78</v>
      </c>
    </row>
    <row r="34" spans="1:2" x14ac:dyDescent="0.3">
      <c r="A34" s="30" t="s">
        <v>119</v>
      </c>
      <c r="B34" s="30" t="s">
        <v>84</v>
      </c>
    </row>
    <row r="35" spans="1:2" x14ac:dyDescent="0.3">
      <c r="A35" s="30" t="s">
        <v>120</v>
      </c>
      <c r="B35" s="30" t="s">
        <v>104</v>
      </c>
    </row>
    <row r="36" spans="1:2" x14ac:dyDescent="0.3">
      <c r="A36" s="30" t="s">
        <v>121</v>
      </c>
      <c r="B36" s="30" t="s">
        <v>106</v>
      </c>
    </row>
    <row r="38" spans="1:2" x14ac:dyDescent="0.3">
      <c r="A38" s="28"/>
      <c r="B38" s="31" t="s">
        <v>122</v>
      </c>
    </row>
    <row r="40" spans="1:2" x14ac:dyDescent="0.3">
      <c r="A40" s="30" t="s">
        <v>123</v>
      </c>
      <c r="B40" s="30" t="s">
        <v>72</v>
      </c>
    </row>
    <row r="41" spans="1:2" x14ac:dyDescent="0.3">
      <c r="A41" s="30" t="s">
        <v>124</v>
      </c>
      <c r="B41" s="30" t="s">
        <v>75</v>
      </c>
    </row>
    <row r="42" spans="1:2" x14ac:dyDescent="0.3">
      <c r="A42" s="30" t="s">
        <v>125</v>
      </c>
      <c r="B42" s="30" t="s">
        <v>78</v>
      </c>
    </row>
    <row r="43" spans="1:2" x14ac:dyDescent="0.3">
      <c r="A43" s="30" t="s">
        <v>126</v>
      </c>
      <c r="B43" s="30" t="s">
        <v>81</v>
      </c>
    </row>
    <row r="44" spans="1:2" x14ac:dyDescent="0.3">
      <c r="A44" s="30" t="s">
        <v>127</v>
      </c>
      <c r="B44" s="30" t="s">
        <v>84</v>
      </c>
    </row>
    <row r="45" spans="1:2" x14ac:dyDescent="0.3">
      <c r="A45" s="30" t="s">
        <v>128</v>
      </c>
      <c r="B45" s="30" t="s">
        <v>129</v>
      </c>
    </row>
    <row r="46" spans="1:2" x14ac:dyDescent="0.3">
      <c r="A46" s="33" t="s">
        <v>130</v>
      </c>
      <c r="B46" s="30" t="s">
        <v>96</v>
      </c>
    </row>
    <row r="47" spans="1:2" x14ac:dyDescent="0.3">
      <c r="A47" s="30" t="s">
        <v>131</v>
      </c>
      <c r="B47" s="30" t="s">
        <v>104</v>
      </c>
    </row>
    <row r="49" spans="1:2" x14ac:dyDescent="0.3">
      <c r="A49" s="28"/>
      <c r="B49" s="31" t="s">
        <v>132</v>
      </c>
    </row>
    <row r="51" spans="1:2" x14ac:dyDescent="0.3">
      <c r="A51" s="30" t="s">
        <v>133</v>
      </c>
      <c r="B51" s="30" t="s">
        <v>72</v>
      </c>
    </row>
    <row r="52" spans="1:2" x14ac:dyDescent="0.3">
      <c r="A52" s="30" t="s">
        <v>134</v>
      </c>
      <c r="B52" s="30" t="s">
        <v>75</v>
      </c>
    </row>
    <row r="53" spans="1:2" x14ac:dyDescent="0.3">
      <c r="A53" s="30" t="s">
        <v>135</v>
      </c>
      <c r="B53" s="30" t="s">
        <v>78</v>
      </c>
    </row>
    <row r="54" spans="1:2" x14ac:dyDescent="0.3">
      <c r="A54" s="30" t="s">
        <v>136</v>
      </c>
      <c r="B54" s="30" t="s">
        <v>81</v>
      </c>
    </row>
    <row r="55" spans="1:2" x14ac:dyDescent="0.3">
      <c r="A55" s="30" t="s">
        <v>137</v>
      </c>
      <c r="B55" s="30" t="s">
        <v>84</v>
      </c>
    </row>
    <row r="56" spans="1:2" x14ac:dyDescent="0.3">
      <c r="A56" s="30" t="s">
        <v>138</v>
      </c>
      <c r="B56" s="30" t="s">
        <v>129</v>
      </c>
    </row>
    <row r="57" spans="1:2" x14ac:dyDescent="0.3">
      <c r="A57" s="30" t="s">
        <v>139</v>
      </c>
      <c r="B57" s="30" t="s">
        <v>94</v>
      </c>
    </row>
    <row r="58" spans="1:2" x14ac:dyDescent="0.3">
      <c r="A58" s="30" t="s">
        <v>140</v>
      </c>
      <c r="B58" s="30" t="s">
        <v>96</v>
      </c>
    </row>
    <row r="59" spans="1:2" x14ac:dyDescent="0.3">
      <c r="A59" s="30" t="s">
        <v>141</v>
      </c>
      <c r="B59" s="30" t="s">
        <v>102</v>
      </c>
    </row>
    <row r="60" spans="1:2" x14ac:dyDescent="0.3">
      <c r="A60" s="30" t="s">
        <v>142</v>
      </c>
      <c r="B60" s="30" t="s">
        <v>104</v>
      </c>
    </row>
    <row r="61" spans="1:2" x14ac:dyDescent="0.3">
      <c r="A61" s="30" t="s">
        <v>143</v>
      </c>
      <c r="B61" s="30" t="s">
        <v>106</v>
      </c>
    </row>
    <row r="62" spans="1:2" x14ac:dyDescent="0.3">
      <c r="A62" s="30" t="s">
        <v>144</v>
      </c>
      <c r="B62" s="30" t="s">
        <v>145</v>
      </c>
    </row>
    <row r="63" spans="1:2" x14ac:dyDescent="0.3">
      <c r="A63" s="30" t="s">
        <v>146</v>
      </c>
      <c r="B63" s="30" t="s">
        <v>147</v>
      </c>
    </row>
    <row r="64" spans="1:2" x14ac:dyDescent="0.3">
      <c r="A64" s="30" t="s">
        <v>148</v>
      </c>
      <c r="B64" s="30" t="s">
        <v>114</v>
      </c>
    </row>
    <row r="66" spans="1:2" x14ac:dyDescent="0.3">
      <c r="A66" s="28"/>
      <c r="B66" s="31" t="s">
        <v>149</v>
      </c>
    </row>
    <row r="68" spans="1:2" x14ac:dyDescent="0.3">
      <c r="A68" s="30" t="s">
        <v>150</v>
      </c>
      <c r="B68" s="30" t="s">
        <v>72</v>
      </c>
    </row>
    <row r="69" spans="1:2" x14ac:dyDescent="0.3">
      <c r="A69" s="30" t="s">
        <v>151</v>
      </c>
      <c r="B69" s="30" t="s">
        <v>75</v>
      </c>
    </row>
    <row r="70" spans="1:2" x14ac:dyDescent="0.3">
      <c r="A70" s="30" t="s">
        <v>152</v>
      </c>
      <c r="B70" s="30" t="s">
        <v>81</v>
      </c>
    </row>
    <row r="71" spans="1:2" x14ac:dyDescent="0.3">
      <c r="A71" s="30" t="s">
        <v>153</v>
      </c>
      <c r="B71" s="30" t="s">
        <v>84</v>
      </c>
    </row>
    <row r="72" spans="1:2" x14ac:dyDescent="0.3">
      <c r="A72" s="30" t="s">
        <v>154</v>
      </c>
      <c r="B72" s="30" t="s">
        <v>129</v>
      </c>
    </row>
    <row r="73" spans="1:2" x14ac:dyDescent="0.3">
      <c r="A73" s="30" t="s">
        <v>155</v>
      </c>
      <c r="B73" s="30" t="s">
        <v>156</v>
      </c>
    </row>
    <row r="74" spans="1:2" x14ac:dyDescent="0.3">
      <c r="A74" s="30" t="s">
        <v>157</v>
      </c>
      <c r="B74" s="30" t="s">
        <v>158</v>
      </c>
    </row>
    <row r="75" spans="1:2" x14ac:dyDescent="0.3">
      <c r="A75" s="30" t="s">
        <v>159</v>
      </c>
      <c r="B75" s="30" t="s">
        <v>102</v>
      </c>
    </row>
    <row r="76" spans="1:2" x14ac:dyDescent="0.3">
      <c r="A76" s="30" t="s">
        <v>160</v>
      </c>
      <c r="B76" s="30" t="s">
        <v>104</v>
      </c>
    </row>
    <row r="77" spans="1:2" x14ac:dyDescent="0.3">
      <c r="A77" s="30" t="s">
        <v>161</v>
      </c>
      <c r="B77" s="30" t="s">
        <v>106</v>
      </c>
    </row>
    <row r="78" spans="1:2" x14ac:dyDescent="0.3">
      <c r="A78" s="30" t="s">
        <v>162</v>
      </c>
      <c r="B78" s="30" t="s">
        <v>163</v>
      </c>
    </row>
    <row r="79" spans="1:2" x14ac:dyDescent="0.3">
      <c r="A79" s="30" t="s">
        <v>164</v>
      </c>
      <c r="B79" s="30" t="s">
        <v>165</v>
      </c>
    </row>
    <row r="80" spans="1:2" x14ac:dyDescent="0.3">
      <c r="A80" s="30" t="s">
        <v>166</v>
      </c>
      <c r="B80" s="30" t="s">
        <v>167</v>
      </c>
    </row>
    <row r="82" spans="1:2" x14ac:dyDescent="0.3">
      <c r="A82" s="28"/>
      <c r="B82" s="31" t="s">
        <v>168</v>
      </c>
    </row>
    <row r="84" spans="1:2" x14ac:dyDescent="0.3">
      <c r="A84" s="30" t="s">
        <v>169</v>
      </c>
      <c r="B84" s="30" t="s">
        <v>72</v>
      </c>
    </row>
    <row r="85" spans="1:2" x14ac:dyDescent="0.3">
      <c r="A85" s="30" t="s">
        <v>170</v>
      </c>
      <c r="B85" s="30" t="s">
        <v>75</v>
      </c>
    </row>
    <row r="86" spans="1:2" x14ac:dyDescent="0.3">
      <c r="A86" s="30" t="s">
        <v>171</v>
      </c>
      <c r="B86" s="30" t="s">
        <v>81</v>
      </c>
    </row>
    <row r="87" spans="1:2" x14ac:dyDescent="0.3">
      <c r="A87" s="30" t="s">
        <v>172</v>
      </c>
      <c r="B87" s="30" t="s">
        <v>84</v>
      </c>
    </row>
    <row r="88" spans="1:2" x14ac:dyDescent="0.3">
      <c r="A88" s="30" t="s">
        <v>173</v>
      </c>
      <c r="B88" s="30" t="s">
        <v>104</v>
      </c>
    </row>
    <row r="90" spans="1:2" x14ac:dyDescent="0.3">
      <c r="A90" s="28"/>
      <c r="B90" s="31" t="s">
        <v>174</v>
      </c>
    </row>
    <row r="92" spans="1:2" x14ac:dyDescent="0.3">
      <c r="A92" s="30" t="s">
        <v>175</v>
      </c>
      <c r="B92" s="30" t="s">
        <v>72</v>
      </c>
    </row>
    <row r="93" spans="1:2" x14ac:dyDescent="0.3">
      <c r="A93" s="30" t="s">
        <v>176</v>
      </c>
      <c r="B93" s="30" t="s">
        <v>75</v>
      </c>
    </row>
    <row r="94" spans="1:2" x14ac:dyDescent="0.3">
      <c r="A94" s="30" t="s">
        <v>177</v>
      </c>
      <c r="B94" s="30" t="s">
        <v>78</v>
      </c>
    </row>
    <row r="95" spans="1:2" x14ac:dyDescent="0.3">
      <c r="A95" s="30" t="s">
        <v>178</v>
      </c>
      <c r="B95" s="30" t="s">
        <v>81</v>
      </c>
    </row>
    <row r="96" spans="1:2" x14ac:dyDescent="0.3">
      <c r="A96" s="30" t="s">
        <v>179</v>
      </c>
      <c r="B96" s="30" t="s">
        <v>129</v>
      </c>
    </row>
    <row r="97" spans="1:2" x14ac:dyDescent="0.3">
      <c r="A97" s="30" t="s">
        <v>180</v>
      </c>
      <c r="B97" s="30" t="s">
        <v>156</v>
      </c>
    </row>
    <row r="98" spans="1:2" x14ac:dyDescent="0.3">
      <c r="A98" s="30" t="s">
        <v>181</v>
      </c>
      <c r="B98" s="30" t="s">
        <v>94</v>
      </c>
    </row>
    <row r="99" spans="1:2" x14ac:dyDescent="0.3">
      <c r="A99" s="30" t="s">
        <v>182</v>
      </c>
      <c r="B99" s="30" t="s">
        <v>96</v>
      </c>
    </row>
    <row r="100" spans="1:2" x14ac:dyDescent="0.3">
      <c r="A100" s="30" t="s">
        <v>183</v>
      </c>
      <c r="B100" s="30" t="s">
        <v>100</v>
      </c>
    </row>
    <row r="101" spans="1:2" x14ac:dyDescent="0.3">
      <c r="A101" s="30" t="s">
        <v>184</v>
      </c>
      <c r="B101" s="30" t="s">
        <v>102</v>
      </c>
    </row>
    <row r="102" spans="1:2" x14ac:dyDescent="0.3">
      <c r="A102" s="30" t="s">
        <v>185</v>
      </c>
      <c r="B102" s="30" t="s">
        <v>104</v>
      </c>
    </row>
    <row r="103" spans="1:2" x14ac:dyDescent="0.3">
      <c r="A103" s="30" t="s">
        <v>186</v>
      </c>
      <c r="B103" s="30" t="s">
        <v>106</v>
      </c>
    </row>
    <row r="104" spans="1:2" x14ac:dyDescent="0.3">
      <c r="A104" s="30" t="s">
        <v>187</v>
      </c>
      <c r="B104" s="30" t="s">
        <v>188</v>
      </c>
    </row>
    <row r="105" spans="1:2" x14ac:dyDescent="0.3">
      <c r="A105" s="30" t="s">
        <v>189</v>
      </c>
      <c r="B105" s="30" t="s">
        <v>190</v>
      </c>
    </row>
    <row r="106" spans="1:2" x14ac:dyDescent="0.3">
      <c r="A106" s="30" t="s">
        <v>191</v>
      </c>
      <c r="B106" s="30" t="s">
        <v>192</v>
      </c>
    </row>
    <row r="107" spans="1:2" x14ac:dyDescent="0.3">
      <c r="A107" s="30" t="s">
        <v>193</v>
      </c>
      <c r="B107" s="30" t="s">
        <v>194</v>
      </c>
    </row>
    <row r="108" spans="1:2" x14ac:dyDescent="0.3">
      <c r="A108" s="30" t="s">
        <v>195</v>
      </c>
      <c r="B108" s="30" t="s">
        <v>196</v>
      </c>
    </row>
    <row r="109" spans="1:2" x14ac:dyDescent="0.3">
      <c r="A109" s="30" t="s">
        <v>197</v>
      </c>
      <c r="B109" s="30" t="s">
        <v>110</v>
      </c>
    </row>
    <row r="110" spans="1:2" x14ac:dyDescent="0.3">
      <c r="A110" s="30" t="s">
        <v>198</v>
      </c>
      <c r="B110" s="30" t="s">
        <v>114</v>
      </c>
    </row>
    <row r="111" spans="1:2" x14ac:dyDescent="0.3">
      <c r="A111" s="30" t="s">
        <v>199</v>
      </c>
      <c r="B111" s="30" t="s">
        <v>200</v>
      </c>
    </row>
    <row r="112" spans="1:2" x14ac:dyDescent="0.3">
      <c r="A112" s="30" t="s">
        <v>201</v>
      </c>
      <c r="B112" s="30" t="s">
        <v>202</v>
      </c>
    </row>
    <row r="113" spans="1:2" x14ac:dyDescent="0.3">
      <c r="A113" s="30" t="s">
        <v>203</v>
      </c>
      <c r="B113" s="30" t="s">
        <v>204</v>
      </c>
    </row>
    <row r="114" spans="1:2" x14ac:dyDescent="0.3">
      <c r="A114" s="30" t="s">
        <v>205</v>
      </c>
      <c r="B114" s="30" t="s">
        <v>206</v>
      </c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C49DA-99B6-4469-B919-5231A0520C89}">
  <dimension ref="A1:D12"/>
  <sheetViews>
    <sheetView zoomScale="110" zoomScaleNormal="110" workbookViewId="0">
      <selection activeCell="A12" sqref="A12"/>
    </sheetView>
  </sheetViews>
  <sheetFormatPr defaultRowHeight="14.4" x14ac:dyDescent="0.3"/>
  <cols>
    <col min="1" max="1" width="35.77734375" bestFit="1" customWidth="1"/>
    <col min="2" max="2" width="13.5546875" customWidth="1"/>
    <col min="4" max="4" width="37.5546875" bestFit="1" customWidth="1"/>
  </cols>
  <sheetData>
    <row r="1" spans="1:4" x14ac:dyDescent="0.3">
      <c r="A1" t="s">
        <v>0</v>
      </c>
    </row>
    <row r="2" spans="1:4" x14ac:dyDescent="0.3">
      <c r="A2" s="1" t="s">
        <v>1</v>
      </c>
    </row>
    <row r="3" spans="1:4" x14ac:dyDescent="0.3">
      <c r="A3" t="s">
        <v>35</v>
      </c>
    </row>
    <row r="5" spans="1:4" x14ac:dyDescent="0.3">
      <c r="B5" s="3" t="s">
        <v>211</v>
      </c>
      <c r="D5" s="3"/>
    </row>
    <row r="6" spans="1:4" x14ac:dyDescent="0.3">
      <c r="A6" t="s">
        <v>36</v>
      </c>
      <c r="B6" s="5">
        <f>'Sales Forecast $'!C18</f>
        <v>51625</v>
      </c>
    </row>
    <row r="8" spans="1:4" x14ac:dyDescent="0.3">
      <c r="A8" t="s">
        <v>37</v>
      </c>
      <c r="B8" s="5">
        <f>'Gross Profit Forecast $'!E18</f>
        <v>15487.5</v>
      </c>
    </row>
    <row r="10" spans="1:4" ht="16.2" x14ac:dyDescent="0.45">
      <c r="A10" t="s">
        <v>38</v>
      </c>
      <c r="B10" s="10">
        <f>'Operating Expense Forecast'!B18</f>
        <v>14120</v>
      </c>
    </row>
    <row r="12" spans="1:4" x14ac:dyDescent="0.3">
      <c r="A12" t="s">
        <v>39</v>
      </c>
      <c r="B12" s="11">
        <f>B8-B10</f>
        <v>1367.5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3A5AD-3CCD-4EB4-80FD-38166D8EBE30}">
  <dimension ref="A1:N13"/>
  <sheetViews>
    <sheetView tabSelected="1" zoomScale="110" zoomScaleNormal="110" workbookViewId="0">
      <selection activeCell="B15" sqref="B15"/>
    </sheetView>
  </sheetViews>
  <sheetFormatPr defaultRowHeight="14.4" x14ac:dyDescent="0.3"/>
  <cols>
    <col min="1" max="1" width="35.77734375" bestFit="1" customWidth="1"/>
    <col min="2" max="4" width="10.33203125" bestFit="1" customWidth="1"/>
    <col min="5" max="10" width="10.44140625" bestFit="1" customWidth="1"/>
    <col min="11" max="13" width="10.77734375" bestFit="1" customWidth="1"/>
    <col min="14" max="14" width="12.109375" bestFit="1" customWidth="1"/>
  </cols>
  <sheetData>
    <row r="1" spans="1:14" x14ac:dyDescent="0.3">
      <c r="A1" t="s">
        <v>0</v>
      </c>
    </row>
    <row r="2" spans="1:14" x14ac:dyDescent="0.3">
      <c r="A2" s="1" t="s">
        <v>1</v>
      </c>
    </row>
    <row r="3" spans="1:14" x14ac:dyDescent="0.3">
      <c r="A3" t="s">
        <v>35</v>
      </c>
    </row>
    <row r="5" spans="1:14" x14ac:dyDescent="0.3">
      <c r="B5" s="12">
        <v>43131</v>
      </c>
      <c r="C5" s="12">
        <v>43159</v>
      </c>
      <c r="D5" s="12">
        <v>43190</v>
      </c>
      <c r="E5" s="12">
        <v>43220</v>
      </c>
      <c r="F5" s="12">
        <v>43251</v>
      </c>
      <c r="G5" s="12">
        <v>43281</v>
      </c>
      <c r="H5" s="12">
        <v>43312</v>
      </c>
      <c r="I5" s="12">
        <v>43343</v>
      </c>
      <c r="J5" s="12">
        <v>43373</v>
      </c>
      <c r="K5" s="12">
        <v>43404</v>
      </c>
      <c r="L5" s="12">
        <v>43434</v>
      </c>
      <c r="M5" s="12">
        <v>43465</v>
      </c>
      <c r="N5" s="3" t="s">
        <v>3</v>
      </c>
    </row>
    <row r="7" spans="1:14" x14ac:dyDescent="0.3">
      <c r="A7" t="s">
        <v>36</v>
      </c>
      <c r="B7" s="5">
        <f>'Sales Forecast $'!E18</f>
        <v>3613.7500000000005</v>
      </c>
      <c r="C7" s="5">
        <f>'Sales Forecast $'!F18</f>
        <v>3355.625</v>
      </c>
      <c r="D7" s="5">
        <f>'Sales Forecast $'!G18</f>
        <v>3355.625</v>
      </c>
      <c r="E7" s="5">
        <f>'Sales Forecast $'!H18</f>
        <v>3871.875</v>
      </c>
      <c r="F7" s="5">
        <f>'Sales Forecast $'!I18</f>
        <v>4646.25</v>
      </c>
      <c r="G7" s="5">
        <f>'Sales Forecast $'!J18</f>
        <v>4646.25</v>
      </c>
      <c r="H7" s="5">
        <f>'Sales Forecast $'!K18</f>
        <v>5420.625</v>
      </c>
      <c r="I7" s="5">
        <f>'Sales Forecast $'!L18</f>
        <v>5162.5</v>
      </c>
      <c r="J7" s="5">
        <f>'Sales Forecast $'!M18</f>
        <v>4646.25</v>
      </c>
      <c r="K7" s="5">
        <f>'Sales Forecast $'!N18</f>
        <v>4130</v>
      </c>
      <c r="L7" s="5">
        <f>'Sales Forecast $'!O18</f>
        <v>4130</v>
      </c>
      <c r="M7" s="5">
        <f>'Sales Forecast $'!P18</f>
        <v>4646.25</v>
      </c>
      <c r="N7" s="5">
        <f>'Sales Forecast $'!Q18</f>
        <v>51625</v>
      </c>
    </row>
    <row r="9" spans="1:14" x14ac:dyDescent="0.3">
      <c r="A9" t="s">
        <v>37</v>
      </c>
      <c r="B9" s="5">
        <f>'Gross Profit Forecast $'!G18</f>
        <v>1084.1250000000002</v>
      </c>
      <c r="C9" s="5">
        <f>'Gross Profit Forecast $'!H18</f>
        <v>1006.6875</v>
      </c>
      <c r="D9" s="5">
        <f>'Gross Profit Forecast $'!I18</f>
        <v>1006.6875</v>
      </c>
      <c r="E9" s="5">
        <f>'Gross Profit Forecast $'!J18</f>
        <v>1161.5625</v>
      </c>
      <c r="F9" s="5">
        <f>'Gross Profit Forecast $'!K18</f>
        <v>1393.875</v>
      </c>
      <c r="G9" s="5">
        <f>'Gross Profit Forecast $'!L18</f>
        <v>1393.875</v>
      </c>
      <c r="H9" s="5">
        <f>'Gross Profit Forecast $'!M18</f>
        <v>1626.1875</v>
      </c>
      <c r="I9" s="5">
        <f>'Gross Profit Forecast $'!N18</f>
        <v>1548.75</v>
      </c>
      <c r="J9" s="5">
        <f>'Gross Profit Forecast $'!O18</f>
        <v>1393.875</v>
      </c>
      <c r="K9" s="5">
        <f>'Gross Profit Forecast $'!P18</f>
        <v>1239</v>
      </c>
      <c r="L9" s="5">
        <f>'Gross Profit Forecast $'!Q18</f>
        <v>1239</v>
      </c>
      <c r="M9" s="5">
        <f>'Gross Profit Forecast $'!R18</f>
        <v>1393.875</v>
      </c>
      <c r="N9" s="5">
        <f>'Gross Profit Forecast $'!S18</f>
        <v>15487.5</v>
      </c>
    </row>
    <row r="11" spans="1:14" ht="16.2" x14ac:dyDescent="0.45">
      <c r="A11" t="s">
        <v>38</v>
      </c>
      <c r="B11" s="10">
        <f>'Operating Expense Forecast'!C18</f>
        <v>988.40000000000009</v>
      </c>
      <c r="C11" s="10">
        <f>'Operating Expense Forecast'!D18</f>
        <v>917.8</v>
      </c>
      <c r="D11" s="10">
        <f>'Operating Expense Forecast'!E18</f>
        <v>917.8</v>
      </c>
      <c r="E11" s="10">
        <f>'Operating Expense Forecast'!F18</f>
        <v>1059</v>
      </c>
      <c r="F11" s="10">
        <f>'Operating Expense Forecast'!G18</f>
        <v>1270.8</v>
      </c>
      <c r="G11" s="10">
        <f>'Operating Expense Forecast'!H18</f>
        <v>1270.8</v>
      </c>
      <c r="H11" s="10">
        <f>'Operating Expense Forecast'!I18</f>
        <v>1482.6</v>
      </c>
      <c r="I11" s="10">
        <f>'Operating Expense Forecast'!J18</f>
        <v>1412</v>
      </c>
      <c r="J11" s="10">
        <f>'Operating Expense Forecast'!K18</f>
        <v>1270.8</v>
      </c>
      <c r="K11" s="10">
        <f>'Operating Expense Forecast'!L18</f>
        <v>1129.5999999999999</v>
      </c>
      <c r="L11" s="10">
        <f>'Operating Expense Forecast'!M18</f>
        <v>1129.5999999999999</v>
      </c>
      <c r="M11" s="10">
        <f>'Operating Expense Forecast'!N18</f>
        <v>1270.8</v>
      </c>
      <c r="N11" s="10">
        <f>'Operating Expense Forecast'!O18</f>
        <v>14120</v>
      </c>
    </row>
    <row r="13" spans="1:14" s="35" customFormat="1" ht="15.6" x14ac:dyDescent="0.3">
      <c r="A13" s="35" t="s">
        <v>39</v>
      </c>
      <c r="B13" s="36">
        <f>B9-B11</f>
        <v>95.725000000000136</v>
      </c>
      <c r="C13" s="36">
        <f t="shared" ref="C13:N13" si="0">C9-C11</f>
        <v>88.887500000000045</v>
      </c>
      <c r="D13" s="36">
        <f t="shared" si="0"/>
        <v>88.887500000000045</v>
      </c>
      <c r="E13" s="36">
        <f t="shared" si="0"/>
        <v>102.5625</v>
      </c>
      <c r="F13" s="36">
        <f t="shared" si="0"/>
        <v>123.07500000000005</v>
      </c>
      <c r="G13" s="36">
        <f t="shared" si="0"/>
        <v>123.07500000000005</v>
      </c>
      <c r="H13" s="36">
        <f t="shared" si="0"/>
        <v>143.58750000000009</v>
      </c>
      <c r="I13" s="36">
        <f t="shared" si="0"/>
        <v>136.75</v>
      </c>
      <c r="J13" s="36">
        <f t="shared" si="0"/>
        <v>123.07500000000005</v>
      </c>
      <c r="K13" s="36">
        <f t="shared" si="0"/>
        <v>109.40000000000009</v>
      </c>
      <c r="L13" s="36">
        <f t="shared" si="0"/>
        <v>109.40000000000009</v>
      </c>
      <c r="M13" s="36">
        <f t="shared" si="0"/>
        <v>123.07500000000005</v>
      </c>
      <c r="N13" s="36">
        <f t="shared" si="0"/>
        <v>1367.5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Sales Forecast $</vt:lpstr>
      <vt:lpstr>Sales Forecast - CE</vt:lpstr>
      <vt:lpstr>Sales Forecast $ by Package</vt:lpstr>
      <vt:lpstr>Gross Profit Forecast $</vt:lpstr>
      <vt:lpstr>Gross Profit Forecast by Pkg</vt:lpstr>
      <vt:lpstr>Operating Expense Forecast</vt:lpstr>
      <vt:lpstr>OPEX list</vt:lpstr>
      <vt:lpstr>Summary Forecast</vt:lpstr>
      <vt:lpstr>Detailed 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2018-10-03T00:39:09Z</dcterms:created>
  <dcterms:modified xsi:type="dcterms:W3CDTF">2018-10-22T10:46:43Z</dcterms:modified>
</cp:coreProperties>
</file>