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BF Files\"/>
    </mc:Choice>
  </mc:AlternateContent>
  <xr:revisionPtr revIDLastSave="0" documentId="8_{6986CAE7-651B-4379-9B36-DF15D9230A5B}" xr6:coauthVersionLast="47" xr6:coauthVersionMax="47" xr10:uidLastSave="{00000000-0000-0000-0000-000000000000}"/>
  <bookViews>
    <workbookView xWindow="-120" yWindow="-120" windowWidth="29040" windowHeight="15720" xr2:uid="{577BD4B6-B919-4C8F-B84C-21F0632A3A11}"/>
  </bookViews>
  <sheets>
    <sheet name="Re-Forecast Model" sheetId="1" r:id="rId1"/>
    <sheet name="Sheet1" sheetId="2" r:id="rId2"/>
  </sheets>
  <definedNames>
    <definedName name="_xlnm.Print_Area" localSheetId="0">'Re-Forecast Model'!$A$1:$P$33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G26" i="1" s="1"/>
  <c r="C18" i="1"/>
  <c r="O37" i="1"/>
  <c r="O29" i="1"/>
  <c r="L13" i="1"/>
  <c r="L16" i="1" s="1"/>
  <c r="K13" i="1"/>
  <c r="K16" i="1" s="1"/>
  <c r="D13" i="1"/>
  <c r="D16" i="1" s="1"/>
  <c r="C13" i="1"/>
  <c r="C16" i="1" s="1"/>
  <c r="O11" i="1"/>
  <c r="N13" i="1"/>
  <c r="N22" i="1" s="1"/>
  <c r="M13" i="1"/>
  <c r="M22" i="1" s="1"/>
  <c r="G13" i="1"/>
  <c r="G16" i="1" s="1"/>
  <c r="F13" i="1"/>
  <c r="F22" i="1" s="1"/>
  <c r="E13" i="1"/>
  <c r="E22" i="1" s="1"/>
  <c r="O10" i="1"/>
  <c r="J13" i="1"/>
  <c r="J18" i="1" s="1"/>
  <c r="I13" i="1"/>
  <c r="I18" i="1" s="1"/>
  <c r="I26" i="1" s="1"/>
  <c r="H13" i="1"/>
  <c r="H18" i="1" s="1"/>
  <c r="H26" i="1" s="1"/>
  <c r="O9" i="1"/>
  <c r="C26" i="1" l="1"/>
  <c r="C31" i="1" s="1"/>
  <c r="C35" i="1" s="1"/>
  <c r="J26" i="1"/>
  <c r="J31" i="1" s="1"/>
  <c r="D26" i="1"/>
  <c r="D27" i="1" s="1"/>
  <c r="M18" i="1"/>
  <c r="M19" i="1" s="1"/>
  <c r="L22" i="1"/>
  <c r="K22" i="1"/>
  <c r="K18" i="1"/>
  <c r="N18" i="1"/>
  <c r="N26" i="1" s="1"/>
  <c r="N16" i="1"/>
  <c r="L18" i="1"/>
  <c r="L26" i="1" s="1"/>
  <c r="L31" i="1" s="1"/>
  <c r="F16" i="1"/>
  <c r="D22" i="1"/>
  <c r="C19" i="1"/>
  <c r="C22" i="1"/>
  <c r="C32" i="1"/>
  <c r="H22" i="1"/>
  <c r="H19" i="1"/>
  <c r="D31" i="1"/>
  <c r="E19" i="1"/>
  <c r="I22" i="1"/>
  <c r="J19" i="1"/>
  <c r="J16" i="1"/>
  <c r="F19" i="1"/>
  <c r="N19" i="1"/>
  <c r="J27" i="1"/>
  <c r="H16" i="1"/>
  <c r="I19" i="1"/>
  <c r="I16" i="1"/>
  <c r="O13" i="1"/>
  <c r="G27" i="1"/>
  <c r="G31" i="1"/>
  <c r="H31" i="1"/>
  <c r="H27" i="1"/>
  <c r="G22" i="1"/>
  <c r="G19" i="1"/>
  <c r="E16" i="1"/>
  <c r="M16" i="1"/>
  <c r="I31" i="1"/>
  <c r="I27" i="1"/>
  <c r="O15" i="1"/>
  <c r="F26" i="1"/>
  <c r="D19" i="1"/>
  <c r="O21" i="1"/>
  <c r="J22" i="1"/>
  <c r="C27" i="1"/>
  <c r="E26" i="1"/>
  <c r="D32" i="1" l="1"/>
  <c r="D35" i="1"/>
  <c r="D39" i="1" s="1"/>
  <c r="C39" i="1"/>
  <c r="M26" i="1"/>
  <c r="M27" i="1" s="1"/>
  <c r="L27" i="1"/>
  <c r="L19" i="1"/>
  <c r="K26" i="1"/>
  <c r="K19" i="1"/>
  <c r="O18" i="1"/>
  <c r="O19" i="1" s="1"/>
  <c r="O16" i="1"/>
  <c r="E27" i="1"/>
  <c r="E31" i="1"/>
  <c r="F31" i="1"/>
  <c r="F27" i="1"/>
  <c r="O22" i="1"/>
  <c r="I32" i="1"/>
  <c r="I35" i="1"/>
  <c r="I39" i="1" s="1"/>
  <c r="H32" i="1"/>
  <c r="H35" i="1"/>
  <c r="H39" i="1" s="1"/>
  <c r="J35" i="1"/>
  <c r="J39" i="1" s="1"/>
  <c r="J32" i="1"/>
  <c r="N31" i="1"/>
  <c r="N27" i="1"/>
  <c r="L35" i="1"/>
  <c r="L39" i="1" s="1"/>
  <c r="L32" i="1"/>
  <c r="G35" i="1"/>
  <c r="G39" i="1" s="1"/>
  <c r="G32" i="1"/>
  <c r="M31" i="1" l="1"/>
  <c r="M32" i="1" s="1"/>
  <c r="K31" i="1"/>
  <c r="K27" i="1"/>
  <c r="O26" i="1"/>
  <c r="O31" i="1" s="1"/>
  <c r="O32" i="1" s="1"/>
  <c r="F32" i="1"/>
  <c r="F35" i="1"/>
  <c r="F39" i="1" s="1"/>
  <c r="E32" i="1"/>
  <c r="E35" i="1"/>
  <c r="N32" i="1"/>
  <c r="N35" i="1"/>
  <c r="N39" i="1" s="1"/>
  <c r="E39" i="1" l="1"/>
  <c r="M35" i="1"/>
  <c r="M39" i="1" s="1"/>
  <c r="K35" i="1"/>
  <c r="K39" i="1" s="1"/>
  <c r="O39" i="1" s="1"/>
  <c r="K32" i="1"/>
  <c r="O27" i="1"/>
  <c r="O35" i="1" l="1"/>
</calcChain>
</file>

<file path=xl/sharedStrings.xml><?xml version="1.0" encoding="utf-8"?>
<sst xmlns="http://schemas.openxmlformats.org/spreadsheetml/2006/main" count="42" uniqueCount="31">
  <si>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</si>
  <si>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</si>
  <si>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</si>
  <si>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</si>
  <si>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</si>
  <si>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</si>
  <si>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</si>
  <si>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</si>
  <si>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</si>
  <si>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</si>
  <si>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</si>
  <si>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</si>
  <si>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</si>
  <si>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OPEX</t>
  </si>
  <si>
    <t>Other Rev/Exp</t>
  </si>
  <si>
    <t>Net Income</t>
  </si>
  <si>
    <t>Interest, D&amp;A</t>
  </si>
  <si>
    <t>EBITDA</t>
  </si>
  <si>
    <t>Debt Service</t>
  </si>
  <si>
    <t>Estimated Cash Flow from Ops</t>
  </si>
  <si>
    <t>Wholesale</t>
  </si>
  <si>
    <t>Self-Distribution</t>
  </si>
  <si>
    <t>Taproom</t>
  </si>
  <si>
    <t>Actual</t>
  </si>
  <si>
    <t>Forecast</t>
  </si>
  <si>
    <t>Margin</t>
  </si>
  <si>
    <t xml:space="preserve">Sample Brewery </t>
  </si>
  <si>
    <t>Re-Forecasting Model</t>
  </si>
  <si>
    <t>Last Update: xx/xx/xxxx</t>
  </si>
  <si>
    <t>Cost of Sales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</si>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</sst>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4" fillId="0" borderId="0" xfId="3" applyFont="1">
      <alignment vertical="top"/>
    </xf>
    <xf numFmtId="0" fontId="4" fillId="0" borderId="0" xfId="4" applyFont="1" applyAlignment="1">
      <alignment horizontal="center" vertical="top"/>
    </xf>
    <xf numFmtId="0" fontId="4" fillId="0" borderId="0" xfId="4" applyFont="1">
      <alignment vertical="top"/>
    </xf>
    <xf numFmtId="37" fontId="4" fillId="0" borderId="0" xfId="4" applyNumberFormat="1" applyFont="1">
      <alignment vertical="top"/>
    </xf>
    <xf numFmtId="37" fontId="4" fillId="0" borderId="1" xfId="4" applyNumberFormat="1" applyFont="1" applyBorder="1">
      <alignment vertical="top"/>
    </xf>
    <xf numFmtId="164" fontId="4" fillId="0" borderId="0" xfId="5" applyNumberFormat="1" applyFont="1">
      <alignment vertical="top"/>
    </xf>
    <xf numFmtId="9" fontId="4" fillId="0" borderId="0" xfId="5" applyFont="1">
      <alignment vertical="top"/>
    </xf>
    <xf numFmtId="44" fontId="4" fillId="0" borderId="0" xfId="1" applyFont="1" applyAlignment="1">
      <alignment vertical="top"/>
    </xf>
    <xf numFmtId="165" fontId="4" fillId="0" borderId="0" xfId="1" applyNumberFormat="1" applyFont="1" applyAlignment="1">
      <alignment vertical="top"/>
    </xf>
    <xf numFmtId="44" fontId="3" fillId="0" borderId="0" xfId="1" applyFont="1" applyAlignment="1">
      <alignment vertical="top"/>
    </xf>
    <xf numFmtId="164" fontId="4" fillId="0" borderId="0" xfId="5" applyNumberFormat="1" applyFont="1" applyFill="1">
      <alignment vertical="top"/>
    </xf>
    <xf numFmtId="165" fontId="4" fillId="0" borderId="0" xfId="1" applyNumberFormat="1" applyFont="1" applyFill="1" applyAlignment="1">
      <alignment vertical="top"/>
    </xf>
    <xf numFmtId="44" fontId="4" fillId="0" borderId="0" xfId="1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15" fontId="4" fillId="0" borderId="0" xfId="3" applyNumberFormat="1" applyFont="1" applyAlignment="1">
      <alignment horizontal="left" vertical="top"/>
    </xf>
    <xf numFmtId="0" fontId="6" fillId="0" borderId="0" xfId="4" applyFont="1" applyAlignment="1">
      <alignment horizontal="center" vertical="top"/>
    </xf>
    <xf numFmtId="37" fontId="4" fillId="0" borderId="2" xfId="4" applyNumberFormat="1" applyFont="1" applyBorder="1">
      <alignment vertical="top"/>
    </xf>
    <xf numFmtId="164" fontId="4" fillId="0" borderId="0" xfId="2" applyNumberFormat="1" applyFont="1" applyFill="1" applyAlignment="1">
      <alignment vertical="top"/>
    </xf>
    <xf numFmtId="0" fontId="7" fillId="0" borderId="0" xfId="4" applyFont="1" applyAlignment="1">
      <alignment horizontal="center" vertical="top"/>
    </xf>
    <xf numFmtId="165" fontId="3" fillId="0" borderId="0" xfId="1" applyNumberFormat="1" applyFont="1" applyAlignment="1">
      <alignment vertical="top"/>
    </xf>
  </cellXfs>
  <cellStyles count="6">
    <cellStyle name="Currency" xfId="1" builtinId="4"/>
    <cellStyle name="Normal" xfId="0" builtinId="0"/>
    <cellStyle name="Normal 2" xfId="4" xr:uid="{7E61E4B3-07F1-4703-8E9B-D0D2ED495E9A}"/>
    <cellStyle name="Normal 3" xfId="3" xr:uid="{1C675463-BC53-4767-AD01-3A57671337E6}"/>
    <cellStyle name="Percent" xfId="2" builtinId="5"/>
    <cellStyle name="Percent 2" xfId="5" xr:uid="{638ED84D-40B5-4EC7-9F6D-B52F0602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C61E-7120-4187-B689-F275C3DE3DDB}">
  <sheetPr>
    <pageSetUpPr fitToPage="1"/>
  </sheetPr>
  <dimension ref="A1:O39"/>
  <sheetViews>
    <sheetView tabSelected="1" zoomScaleNormal="100" workbookViewId="0">
      <selection activeCell="E3" sqref="E3"/>
    </sheetView>
  </sheetViews>
  <sheetFormatPr defaultColWidth="9.140625" defaultRowHeight="15" x14ac:dyDescent="0.25"/>
  <cols>
    <col min="1" max="1" width="29.85546875" style="3" bestFit="1" customWidth="1"/>
    <col min="2" max="2" width="2.28515625" style="3" customWidth="1"/>
    <col min="3" max="15" width="12.42578125" style="3" customWidth="1"/>
    <col min="16" max="16" width="1.5703125" style="3" customWidth="1"/>
    <col min="17" max="16384" width="9.140625" style="3"/>
  </cols>
  <sheetData>
    <row r="1" spans="1:15" s="1" customFormat="1" x14ac:dyDescent="0.25">
      <c r="A1" s="1" t="s">
        <v>26</v>
      </c>
    </row>
    <row r="2" spans="1:15" s="1" customFormat="1" x14ac:dyDescent="0.25">
      <c r="A2" s="1" t="s">
        <v>27</v>
      </c>
    </row>
    <row r="3" spans="1:15" s="1" customFormat="1" x14ac:dyDescent="0.25">
      <c r="A3" s="15" t="s">
        <v>28</v>
      </c>
    </row>
    <row r="4" spans="1:15" s="1" customFormat="1" x14ac:dyDescent="0.25"/>
    <row r="6" spans="1:15" s="2" customFormat="1" x14ac:dyDescent="0.25">
      <c r="C6" s="2" t="s">
        <v>23</v>
      </c>
      <c r="D6" s="2" t="s">
        <v>23</v>
      </c>
      <c r="E6" s="2" t="s">
        <v>23</v>
      </c>
      <c r="F6" s="2" t="s">
        <v>23</v>
      </c>
      <c r="G6" s="2" t="s">
        <v>23</v>
      </c>
      <c r="H6" s="2" t="s">
        <v>23</v>
      </c>
      <c r="I6" s="2" t="s">
        <v>23</v>
      </c>
      <c r="J6" s="19" t="s">
        <v>24</v>
      </c>
      <c r="K6" s="19" t="s">
        <v>24</v>
      </c>
      <c r="L6" s="19" t="s">
        <v>24</v>
      </c>
      <c r="M6" s="19" t="s">
        <v>24</v>
      </c>
      <c r="N6" s="19" t="s">
        <v>24</v>
      </c>
    </row>
    <row r="7" spans="1:15" s="2" customFormat="1" x14ac:dyDescent="0.25">
      <c r="C7" s="16" t="s">
        <v>0</v>
      </c>
      <c r="D7" s="16" t="s">
        <v>1</v>
      </c>
      <c r="E7" s="16" t="s">
        <v>2</v>
      </c>
      <c r="F7" s="16" t="s">
        <v>3</v>
      </c>
      <c r="G7" s="16" t="s">
        <v>4</v>
      </c>
      <c r="H7" s="16" t="s">
        <v>5</v>
      </c>
      <c r="I7" s="16" t="s">
        <v>6</v>
      </c>
      <c r="J7" s="16" t="s">
        <v>7</v>
      </c>
      <c r="K7" s="16" t="s">
        <v>8</v>
      </c>
      <c r="L7" s="16" t="s">
        <v>9</v>
      </c>
      <c r="M7" s="16" t="s">
        <v>10</v>
      </c>
      <c r="N7" s="16" t="s">
        <v>11</v>
      </c>
      <c r="O7" s="16" t="s">
        <v>12</v>
      </c>
    </row>
    <row r="8" spans="1:15" s="2" customFormat="1" x14ac:dyDescent="0.25"/>
    <row r="9" spans="1:15" x14ac:dyDescent="0.25">
      <c r="A9" s="3" t="s">
        <v>20</v>
      </c>
      <c r="C9" s="4">
        <v>125000</v>
      </c>
      <c r="D9" s="4">
        <v>120000</v>
      </c>
      <c r="E9" s="4">
        <v>40000</v>
      </c>
      <c r="F9" s="4">
        <v>25000</v>
      </c>
      <c r="G9" s="4">
        <v>75000</v>
      </c>
      <c r="H9" s="4">
        <v>110000</v>
      </c>
      <c r="I9" s="4">
        <v>140000</v>
      </c>
      <c r="J9" s="4">
        <v>180000</v>
      </c>
      <c r="K9" s="4">
        <v>170000</v>
      </c>
      <c r="L9" s="4">
        <v>150000</v>
      </c>
      <c r="M9" s="4">
        <v>150000</v>
      </c>
      <c r="N9" s="4">
        <v>150000</v>
      </c>
      <c r="O9" s="4">
        <f>SUM(C9:N9)</f>
        <v>1435000</v>
      </c>
    </row>
    <row r="10" spans="1:15" x14ac:dyDescent="0.25">
      <c r="A10" s="3" t="s">
        <v>21</v>
      </c>
      <c r="C10" s="4">
        <v>25000</v>
      </c>
      <c r="D10" s="4">
        <v>25000</v>
      </c>
      <c r="E10" s="4">
        <v>5000</v>
      </c>
      <c r="F10" s="4">
        <v>5000</v>
      </c>
      <c r="G10" s="4">
        <v>15000</v>
      </c>
      <c r="H10" s="4">
        <v>20000</v>
      </c>
      <c r="I10" s="4">
        <v>30000</v>
      </c>
      <c r="J10" s="4">
        <v>40000</v>
      </c>
      <c r="K10" s="4">
        <v>35000</v>
      </c>
      <c r="L10" s="4">
        <v>35000</v>
      </c>
      <c r="M10" s="4">
        <v>30000</v>
      </c>
      <c r="N10" s="4">
        <v>30000</v>
      </c>
      <c r="O10" s="4">
        <f>SUM(C10:N10)</f>
        <v>295000</v>
      </c>
    </row>
    <row r="11" spans="1:15" x14ac:dyDescent="0.25">
      <c r="A11" s="3" t="s">
        <v>22</v>
      </c>
      <c r="C11" s="5">
        <v>35000</v>
      </c>
      <c r="D11" s="5">
        <v>30000</v>
      </c>
      <c r="E11" s="5">
        <v>15000</v>
      </c>
      <c r="F11" s="5">
        <v>0</v>
      </c>
      <c r="G11" s="5">
        <v>25000</v>
      </c>
      <c r="H11" s="5">
        <v>30000</v>
      </c>
      <c r="I11" s="5">
        <v>45000</v>
      </c>
      <c r="J11" s="5">
        <v>50000</v>
      </c>
      <c r="K11" s="5">
        <v>40000</v>
      </c>
      <c r="L11" s="5">
        <v>40000</v>
      </c>
      <c r="M11" s="5">
        <v>40000</v>
      </c>
      <c r="N11" s="5">
        <v>45000</v>
      </c>
      <c r="O11" s="5">
        <f>SUM(C11:N11)</f>
        <v>395000</v>
      </c>
    </row>
    <row r="12" spans="1:15" ht="8.25" customHeight="1" x14ac:dyDescent="0.25"/>
    <row r="13" spans="1:15" x14ac:dyDescent="0.25">
      <c r="A13" s="3" t="s">
        <v>30</v>
      </c>
      <c r="C13" s="4">
        <f t="shared" ref="C13:N13" si="0">SUM(C9:C12)</f>
        <v>185000</v>
      </c>
      <c r="D13" s="4">
        <f t="shared" si="0"/>
        <v>175000</v>
      </c>
      <c r="E13" s="4">
        <f t="shared" si="0"/>
        <v>60000</v>
      </c>
      <c r="F13" s="4">
        <f t="shared" si="0"/>
        <v>30000</v>
      </c>
      <c r="G13" s="4">
        <f t="shared" si="0"/>
        <v>115000</v>
      </c>
      <c r="H13" s="4">
        <f t="shared" si="0"/>
        <v>160000</v>
      </c>
      <c r="I13" s="4">
        <f t="shared" si="0"/>
        <v>215000</v>
      </c>
      <c r="J13" s="4">
        <f t="shared" si="0"/>
        <v>270000</v>
      </c>
      <c r="K13" s="4">
        <f t="shared" si="0"/>
        <v>245000</v>
      </c>
      <c r="L13" s="4">
        <f t="shared" si="0"/>
        <v>225000</v>
      </c>
      <c r="M13" s="4">
        <f t="shared" si="0"/>
        <v>220000</v>
      </c>
      <c r="N13" s="4">
        <f t="shared" si="0"/>
        <v>225000</v>
      </c>
      <c r="O13" s="4">
        <f>SUM(O9:O11)</f>
        <v>2125000</v>
      </c>
    </row>
    <row r="15" spans="1:15" x14ac:dyDescent="0.25">
      <c r="A15" s="3" t="s">
        <v>29</v>
      </c>
      <c r="C15" s="4">
        <v>98000</v>
      </c>
      <c r="D15" s="4">
        <v>94000</v>
      </c>
      <c r="E15" s="4">
        <v>45000</v>
      </c>
      <c r="F15" s="4">
        <v>25000</v>
      </c>
      <c r="G15" s="4">
        <v>70000</v>
      </c>
      <c r="H15" s="4">
        <v>85000</v>
      </c>
      <c r="I15" s="4">
        <v>105000</v>
      </c>
      <c r="J15" s="4">
        <v>125000</v>
      </c>
      <c r="K15" s="4">
        <v>115000</v>
      </c>
      <c r="L15" s="4">
        <v>105000</v>
      </c>
      <c r="M15" s="4">
        <v>100000</v>
      </c>
      <c r="N15" s="4">
        <v>105000</v>
      </c>
      <c r="O15" s="4">
        <f>SUM(C15:N15)</f>
        <v>1072000</v>
      </c>
    </row>
    <row r="16" spans="1:15" x14ac:dyDescent="0.25">
      <c r="C16" s="6">
        <f>C15/C13</f>
        <v>0.52972972972972976</v>
      </c>
      <c r="D16" s="6">
        <f t="shared" ref="D16:O16" si="1">D15/D13</f>
        <v>0.53714285714285714</v>
      </c>
      <c r="E16" s="6">
        <f t="shared" si="1"/>
        <v>0.75</v>
      </c>
      <c r="F16" s="6">
        <f t="shared" si="1"/>
        <v>0.83333333333333337</v>
      </c>
      <c r="G16" s="6">
        <f t="shared" si="1"/>
        <v>0.60869565217391308</v>
      </c>
      <c r="H16" s="6">
        <f t="shared" si="1"/>
        <v>0.53125</v>
      </c>
      <c r="I16" s="6">
        <f t="shared" si="1"/>
        <v>0.48837209302325579</v>
      </c>
      <c r="J16" s="6">
        <f t="shared" si="1"/>
        <v>0.46296296296296297</v>
      </c>
      <c r="K16" s="6">
        <f t="shared" si="1"/>
        <v>0.46938775510204084</v>
      </c>
      <c r="L16" s="6">
        <f t="shared" si="1"/>
        <v>0.46666666666666667</v>
      </c>
      <c r="M16" s="6">
        <f t="shared" si="1"/>
        <v>0.45454545454545453</v>
      </c>
      <c r="N16" s="6">
        <f t="shared" si="1"/>
        <v>0.46666666666666667</v>
      </c>
      <c r="O16" s="11">
        <f t="shared" si="1"/>
        <v>0.50447058823529412</v>
      </c>
    </row>
    <row r="17" spans="1:15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1"/>
    </row>
    <row r="18" spans="1:15" x14ac:dyDescent="0.25">
      <c r="A18" s="3" t="s">
        <v>25</v>
      </c>
      <c r="C18" s="17">
        <f>C13-C15</f>
        <v>87000</v>
      </c>
      <c r="D18" s="17">
        <f t="shared" ref="D18:N18" si="2">D13-D15</f>
        <v>81000</v>
      </c>
      <c r="E18" s="17">
        <f t="shared" si="2"/>
        <v>15000</v>
      </c>
      <c r="F18" s="17">
        <f t="shared" si="2"/>
        <v>5000</v>
      </c>
      <c r="G18" s="17">
        <f t="shared" si="2"/>
        <v>45000</v>
      </c>
      <c r="H18" s="17">
        <f t="shared" si="2"/>
        <v>75000</v>
      </c>
      <c r="I18" s="17">
        <f t="shared" si="2"/>
        <v>110000</v>
      </c>
      <c r="J18" s="17">
        <f t="shared" si="2"/>
        <v>145000</v>
      </c>
      <c r="K18" s="17">
        <f t="shared" si="2"/>
        <v>130000</v>
      </c>
      <c r="L18" s="17">
        <f t="shared" si="2"/>
        <v>120000</v>
      </c>
      <c r="M18" s="17">
        <f t="shared" si="2"/>
        <v>120000</v>
      </c>
      <c r="N18" s="17">
        <f t="shared" si="2"/>
        <v>120000</v>
      </c>
      <c r="O18" s="17">
        <f>O13-O15</f>
        <v>1053000</v>
      </c>
    </row>
    <row r="19" spans="1:15" x14ac:dyDescent="0.25">
      <c r="C19" s="6">
        <f>C18/C13</f>
        <v>0.4702702702702703</v>
      </c>
      <c r="D19" s="6">
        <f t="shared" ref="D19:O19" si="3">D18/D13</f>
        <v>0.46285714285714286</v>
      </c>
      <c r="E19" s="6">
        <f t="shared" si="3"/>
        <v>0.25</v>
      </c>
      <c r="F19" s="6">
        <f t="shared" si="3"/>
        <v>0.16666666666666666</v>
      </c>
      <c r="G19" s="6">
        <f t="shared" si="3"/>
        <v>0.39130434782608697</v>
      </c>
      <c r="H19" s="6">
        <f t="shared" si="3"/>
        <v>0.46875</v>
      </c>
      <c r="I19" s="6">
        <f t="shared" si="3"/>
        <v>0.51162790697674421</v>
      </c>
      <c r="J19" s="6">
        <f t="shared" si="3"/>
        <v>0.53703703703703709</v>
      </c>
      <c r="K19" s="6">
        <f t="shared" si="3"/>
        <v>0.53061224489795922</v>
      </c>
      <c r="L19" s="6">
        <f t="shared" si="3"/>
        <v>0.53333333333333333</v>
      </c>
      <c r="M19" s="6">
        <f t="shared" si="3"/>
        <v>0.54545454545454541</v>
      </c>
      <c r="N19" s="6">
        <f t="shared" si="3"/>
        <v>0.53333333333333333</v>
      </c>
      <c r="O19" s="11">
        <f t="shared" si="3"/>
        <v>0.49552941176470588</v>
      </c>
    </row>
    <row r="20" spans="1:15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"/>
    </row>
    <row r="21" spans="1:15" x14ac:dyDescent="0.25">
      <c r="A21" s="3" t="s">
        <v>13</v>
      </c>
      <c r="C21" s="4">
        <v>70000</v>
      </c>
      <c r="D21" s="4">
        <v>70000</v>
      </c>
      <c r="E21" s="4">
        <v>55000</v>
      </c>
      <c r="F21" s="4">
        <v>35000</v>
      </c>
      <c r="G21" s="4">
        <v>60000</v>
      </c>
      <c r="H21" s="4">
        <v>70000</v>
      </c>
      <c r="I21" s="4">
        <v>75000</v>
      </c>
      <c r="J21" s="4">
        <v>85000</v>
      </c>
      <c r="K21" s="4">
        <v>80000</v>
      </c>
      <c r="L21" s="4">
        <v>80000</v>
      </c>
      <c r="M21" s="4">
        <v>75000</v>
      </c>
      <c r="N21" s="4">
        <v>75000</v>
      </c>
      <c r="O21" s="4">
        <f>SUM(C21:N21)</f>
        <v>830000</v>
      </c>
    </row>
    <row r="22" spans="1:15" x14ac:dyDescent="0.25">
      <c r="C22" s="6">
        <f>C21/C13</f>
        <v>0.3783783783783784</v>
      </c>
      <c r="D22" s="6">
        <f t="shared" ref="D22:O22" si="4">D21/D13</f>
        <v>0.4</v>
      </c>
      <c r="E22" s="6">
        <f t="shared" si="4"/>
        <v>0.91666666666666663</v>
      </c>
      <c r="F22" s="6">
        <f t="shared" si="4"/>
        <v>1.1666666666666667</v>
      </c>
      <c r="G22" s="6">
        <f t="shared" si="4"/>
        <v>0.52173913043478259</v>
      </c>
      <c r="H22" s="6">
        <f t="shared" si="4"/>
        <v>0.4375</v>
      </c>
      <c r="I22" s="6">
        <f t="shared" si="4"/>
        <v>0.34883720930232559</v>
      </c>
      <c r="J22" s="6">
        <f t="shared" si="4"/>
        <v>0.31481481481481483</v>
      </c>
      <c r="K22" s="6">
        <f t="shared" si="4"/>
        <v>0.32653061224489793</v>
      </c>
      <c r="L22" s="6">
        <f t="shared" si="4"/>
        <v>0.35555555555555557</v>
      </c>
      <c r="M22" s="6">
        <f t="shared" si="4"/>
        <v>0.34090909090909088</v>
      </c>
      <c r="N22" s="6">
        <f t="shared" si="4"/>
        <v>0.33333333333333331</v>
      </c>
      <c r="O22" s="18">
        <f t="shared" si="4"/>
        <v>0.39058823529411762</v>
      </c>
    </row>
    <row r="23" spans="1:15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8"/>
    </row>
    <row r="24" spans="1:15" x14ac:dyDescent="0.25">
      <c r="A24" s="3" t="s">
        <v>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</row>
    <row r="25" spans="1:15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3" t="s">
        <v>15</v>
      </c>
      <c r="C26" s="17">
        <f>C18-C21-C24</f>
        <v>17000</v>
      </c>
      <c r="D26" s="17">
        <f t="shared" ref="D26:O26" si="5">D18-D21-D24</f>
        <v>11000</v>
      </c>
      <c r="E26" s="17">
        <f t="shared" si="5"/>
        <v>-40000</v>
      </c>
      <c r="F26" s="17">
        <f t="shared" si="5"/>
        <v>-30000</v>
      </c>
      <c r="G26" s="17">
        <f t="shared" si="5"/>
        <v>-15000</v>
      </c>
      <c r="H26" s="17">
        <f t="shared" si="5"/>
        <v>5000</v>
      </c>
      <c r="I26" s="17">
        <f t="shared" si="5"/>
        <v>35000</v>
      </c>
      <c r="J26" s="17">
        <f t="shared" si="5"/>
        <v>60000</v>
      </c>
      <c r="K26" s="17">
        <f t="shared" si="5"/>
        <v>50000</v>
      </c>
      <c r="L26" s="17">
        <f t="shared" si="5"/>
        <v>40000</v>
      </c>
      <c r="M26" s="17">
        <f t="shared" si="5"/>
        <v>45000</v>
      </c>
      <c r="N26" s="17">
        <f t="shared" si="5"/>
        <v>45000</v>
      </c>
      <c r="O26" s="17">
        <f t="shared" si="5"/>
        <v>223000</v>
      </c>
    </row>
    <row r="27" spans="1:15" x14ac:dyDescent="0.25">
      <c r="C27" s="6">
        <f>C26/C13</f>
        <v>9.1891891891891897E-2</v>
      </c>
      <c r="D27" s="6">
        <f t="shared" ref="D27:N27" si="6">D26/D13</f>
        <v>6.2857142857142861E-2</v>
      </c>
      <c r="E27" s="6">
        <f t="shared" si="6"/>
        <v>-0.66666666666666663</v>
      </c>
      <c r="F27" s="6">
        <f t="shared" si="6"/>
        <v>-1</v>
      </c>
      <c r="G27" s="6">
        <f t="shared" si="6"/>
        <v>-0.13043478260869565</v>
      </c>
      <c r="H27" s="6">
        <f t="shared" si="6"/>
        <v>3.125E-2</v>
      </c>
      <c r="I27" s="6">
        <f t="shared" si="6"/>
        <v>0.16279069767441862</v>
      </c>
      <c r="J27" s="6">
        <f t="shared" si="6"/>
        <v>0.22222222222222221</v>
      </c>
      <c r="K27" s="6">
        <f t="shared" si="6"/>
        <v>0.20408163265306123</v>
      </c>
      <c r="L27" s="6">
        <f t="shared" si="6"/>
        <v>0.17777777777777778</v>
      </c>
      <c r="M27" s="6">
        <f t="shared" si="6"/>
        <v>0.20454545454545456</v>
      </c>
      <c r="N27" s="6">
        <f t="shared" si="6"/>
        <v>0.2</v>
      </c>
      <c r="O27" s="18">
        <f>O26/O13</f>
        <v>0.10494117647058823</v>
      </c>
    </row>
    <row r="28" spans="1:15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3" t="s">
        <v>16</v>
      </c>
      <c r="C29" s="4">
        <v>10000</v>
      </c>
      <c r="D29" s="4">
        <v>10000</v>
      </c>
      <c r="E29" s="4">
        <v>10000</v>
      </c>
      <c r="F29" s="4">
        <v>10000</v>
      </c>
      <c r="G29" s="4">
        <v>10000</v>
      </c>
      <c r="H29" s="4">
        <v>10000</v>
      </c>
      <c r="I29" s="4">
        <v>10000</v>
      </c>
      <c r="J29" s="4">
        <v>10000</v>
      </c>
      <c r="K29" s="4">
        <v>10000</v>
      </c>
      <c r="L29" s="4">
        <v>10000</v>
      </c>
      <c r="M29" s="4">
        <v>10000</v>
      </c>
      <c r="N29" s="4">
        <v>10000</v>
      </c>
      <c r="O29" s="4">
        <f t="shared" ref="O29" si="7">SUM(C29:N29)</f>
        <v>120000</v>
      </c>
    </row>
    <row r="31" spans="1:15" x14ac:dyDescent="0.25">
      <c r="A31" s="3" t="s">
        <v>17</v>
      </c>
      <c r="C31" s="17">
        <f>C26+C29</f>
        <v>27000</v>
      </c>
      <c r="D31" s="17">
        <f t="shared" ref="D31:O31" si="8">D26+D29</f>
        <v>21000</v>
      </c>
      <c r="E31" s="17">
        <f t="shared" si="8"/>
        <v>-30000</v>
      </c>
      <c r="F31" s="17">
        <f t="shared" si="8"/>
        <v>-20000</v>
      </c>
      <c r="G31" s="17">
        <f t="shared" si="8"/>
        <v>-5000</v>
      </c>
      <c r="H31" s="17">
        <f t="shared" si="8"/>
        <v>15000</v>
      </c>
      <c r="I31" s="17">
        <f t="shared" si="8"/>
        <v>45000</v>
      </c>
      <c r="J31" s="17">
        <f t="shared" si="8"/>
        <v>70000</v>
      </c>
      <c r="K31" s="17">
        <f t="shared" si="8"/>
        <v>60000</v>
      </c>
      <c r="L31" s="17">
        <f t="shared" si="8"/>
        <v>50000</v>
      </c>
      <c r="M31" s="17">
        <f t="shared" si="8"/>
        <v>55000</v>
      </c>
      <c r="N31" s="17">
        <f t="shared" si="8"/>
        <v>55000</v>
      </c>
      <c r="O31" s="17">
        <f t="shared" si="8"/>
        <v>343000</v>
      </c>
    </row>
    <row r="32" spans="1:15" x14ac:dyDescent="0.25">
      <c r="C32" s="6">
        <f>C31/C13</f>
        <v>0.14594594594594595</v>
      </c>
      <c r="D32" s="6">
        <f t="shared" ref="D32:O32" si="9">D31/D13</f>
        <v>0.12</v>
      </c>
      <c r="E32" s="6">
        <f t="shared" si="9"/>
        <v>-0.5</v>
      </c>
      <c r="F32" s="6">
        <f t="shared" si="9"/>
        <v>-0.66666666666666663</v>
      </c>
      <c r="G32" s="6">
        <f t="shared" si="9"/>
        <v>-4.3478260869565216E-2</v>
      </c>
      <c r="H32" s="6">
        <f t="shared" si="9"/>
        <v>9.375E-2</v>
      </c>
      <c r="I32" s="6">
        <f t="shared" si="9"/>
        <v>0.20930232558139536</v>
      </c>
      <c r="J32" s="6">
        <f t="shared" si="9"/>
        <v>0.25925925925925924</v>
      </c>
      <c r="K32" s="6">
        <f t="shared" si="9"/>
        <v>0.24489795918367346</v>
      </c>
      <c r="L32" s="6">
        <f t="shared" si="9"/>
        <v>0.22222222222222221</v>
      </c>
      <c r="M32" s="6">
        <f t="shared" si="9"/>
        <v>0.25</v>
      </c>
      <c r="N32" s="6">
        <f t="shared" si="9"/>
        <v>0.24444444444444444</v>
      </c>
      <c r="O32" s="11">
        <f t="shared" si="9"/>
        <v>0.16141176470588237</v>
      </c>
    </row>
    <row r="33" spans="1:15" x14ac:dyDescent="0.25">
      <c r="C33" s="7"/>
    </row>
    <row r="34" spans="1:15" x14ac:dyDescent="0.25">
      <c r="C34" s="7"/>
    </row>
    <row r="35" spans="1:15" s="8" customFormat="1" x14ac:dyDescent="0.25">
      <c r="A35" s="8" t="s">
        <v>17</v>
      </c>
      <c r="C35" s="9">
        <f t="shared" ref="C35:D35" si="10">C31</f>
        <v>27000</v>
      </c>
      <c r="D35" s="9">
        <f t="shared" si="10"/>
        <v>21000</v>
      </c>
      <c r="E35" s="9">
        <f>E31</f>
        <v>-30000</v>
      </c>
      <c r="F35" s="9">
        <f t="shared" ref="F35:N35" si="11">F31</f>
        <v>-20000</v>
      </c>
      <c r="G35" s="9">
        <f t="shared" si="11"/>
        <v>-5000</v>
      </c>
      <c r="H35" s="9">
        <f t="shared" si="11"/>
        <v>15000</v>
      </c>
      <c r="I35" s="9">
        <f t="shared" si="11"/>
        <v>45000</v>
      </c>
      <c r="J35" s="9">
        <f t="shared" si="11"/>
        <v>70000</v>
      </c>
      <c r="K35" s="9">
        <f t="shared" si="11"/>
        <v>60000</v>
      </c>
      <c r="L35" s="9">
        <f t="shared" si="11"/>
        <v>50000</v>
      </c>
      <c r="M35" s="9">
        <f t="shared" si="11"/>
        <v>55000</v>
      </c>
      <c r="N35" s="9">
        <f t="shared" si="11"/>
        <v>55000</v>
      </c>
      <c r="O35" s="12">
        <f>SUM(C35:N35)</f>
        <v>343000</v>
      </c>
    </row>
    <row r="36" spans="1:15" s="8" customFormat="1" x14ac:dyDescent="0.25">
      <c r="E36" s="9"/>
      <c r="F36" s="9"/>
      <c r="G36" s="9"/>
      <c r="H36" s="9"/>
      <c r="I36" s="9"/>
      <c r="J36" s="9"/>
      <c r="K36" s="9"/>
      <c r="L36" s="9"/>
      <c r="M36" s="9"/>
      <c r="N36" s="9"/>
      <c r="O36" s="13"/>
    </row>
    <row r="37" spans="1:15" s="8" customFormat="1" x14ac:dyDescent="0.25">
      <c r="A37" s="8" t="s">
        <v>18</v>
      </c>
      <c r="C37" s="9">
        <v>-15000</v>
      </c>
      <c r="D37" s="9">
        <v>-15000</v>
      </c>
      <c r="E37" s="9">
        <v>-15000</v>
      </c>
      <c r="F37" s="9">
        <v>-15000</v>
      </c>
      <c r="G37" s="9">
        <v>-15000</v>
      </c>
      <c r="H37" s="9">
        <v>-15000</v>
      </c>
      <c r="I37" s="9">
        <v>-15000</v>
      </c>
      <c r="J37" s="9">
        <v>-15000</v>
      </c>
      <c r="K37" s="9">
        <v>-15000</v>
      </c>
      <c r="L37" s="9">
        <v>-15000</v>
      </c>
      <c r="M37" s="9">
        <v>-15000</v>
      </c>
      <c r="N37" s="9">
        <v>-15000</v>
      </c>
      <c r="O37" s="12">
        <f>SUM(C37:N37)</f>
        <v>-180000</v>
      </c>
    </row>
    <row r="38" spans="1:15" s="8" customForma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2"/>
    </row>
    <row r="39" spans="1:15" s="8" customFormat="1" x14ac:dyDescent="0.25">
      <c r="A39" s="10" t="s">
        <v>19</v>
      </c>
      <c r="B39" s="10"/>
      <c r="C39" s="14">
        <f t="shared" ref="C39:D39" si="12">SUM(C35:C38)</f>
        <v>12000</v>
      </c>
      <c r="D39" s="14">
        <f t="shared" si="12"/>
        <v>6000</v>
      </c>
      <c r="E39" s="14">
        <f>SUM(E35:E38)</f>
        <v>-45000</v>
      </c>
      <c r="F39" s="14">
        <f t="shared" ref="F39:N39" si="13">SUM(F35:F38)</f>
        <v>-35000</v>
      </c>
      <c r="G39" s="14">
        <f t="shared" si="13"/>
        <v>-20000</v>
      </c>
      <c r="H39" s="20">
        <f t="shared" si="13"/>
        <v>0</v>
      </c>
      <c r="I39" s="20">
        <f t="shared" si="13"/>
        <v>30000</v>
      </c>
      <c r="J39" s="20">
        <f t="shared" si="13"/>
        <v>55000</v>
      </c>
      <c r="K39" s="20">
        <f t="shared" si="13"/>
        <v>45000</v>
      </c>
      <c r="L39" s="20">
        <f t="shared" si="13"/>
        <v>35000</v>
      </c>
      <c r="M39" s="20">
        <f t="shared" si="13"/>
        <v>40000</v>
      </c>
      <c r="N39" s="20">
        <f t="shared" si="13"/>
        <v>40000</v>
      </c>
      <c r="O39" s="14">
        <f>SUM(C39:N39)</f>
        <v>163000</v>
      </c>
    </row>
  </sheetData>
  <phoneticPr fontId="5" type="noConversion"/>
  <pageMargins left="0.7" right="0.7" top="0.7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C3C0-0B92-4D38-B14C-1805276CCDE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Re-Forecast Model</vt:lpstr>
      <vt:lpstr>Sheet1</vt:lpstr>
      <vt:lpstr>'Re-Forecast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dadth</dc:creator>
  <cp:lastModifiedBy>Kary Shumway</cp:lastModifiedBy>
  <dcterms:created xsi:type="dcterms:W3CDTF">2020-03-17T19:16:40Z</dcterms:created>
  <dcterms:modified xsi:type="dcterms:W3CDTF">2023-10-27T22:18:48Z</dcterms:modified>
</cp:coreProperties>
</file>