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humway\Documents\Misc\"/>
    </mc:Choice>
  </mc:AlternateContent>
  <xr:revisionPtr revIDLastSave="0" documentId="8_{578A087D-4406-48D0-AFE8-24855AEDAAF2}" xr6:coauthVersionLast="40" xr6:coauthVersionMax="40" xr10:uidLastSave="{00000000-0000-0000-0000-000000000000}"/>
  <bookViews>
    <workbookView xWindow="-108" yWindow="-108" windowWidth="23256" windowHeight="12600" tabRatio="724" activeTab="3" xr2:uid="{81F2108B-A7F1-4FE3-AC15-A69B6F286D86}"/>
  </bookViews>
  <sheets>
    <sheet name="Average Cost of Batch of Beer" sheetId="2" r:id="rId1"/>
    <sheet name="Average Costs per Sixtel Keg" sheetId="4" r:id="rId2"/>
    <sheet name="Average Costs per Package Cans" sheetId="3" r:id="rId3"/>
    <sheet name="Gross Profit Forecast by Pkg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3" l="1"/>
  <c r="D24" i="4"/>
  <c r="D19" i="4" l="1"/>
  <c r="G8" i="4"/>
  <c r="G9" i="4" s="1"/>
  <c r="B14" i="4"/>
  <c r="D14" i="4" s="1"/>
  <c r="G5" i="4"/>
  <c r="G6" i="4" l="1"/>
  <c r="D17" i="3"/>
  <c r="B17" i="3"/>
  <c r="G5" i="3"/>
  <c r="G6" i="3" s="1"/>
  <c r="G8" i="3"/>
  <c r="G9" i="3"/>
  <c r="D10" i="3"/>
  <c r="D11" i="3"/>
  <c r="D12" i="3"/>
  <c r="D13" i="3"/>
  <c r="D9" i="3"/>
  <c r="D23" i="2"/>
  <c r="D24" i="2"/>
  <c r="D25" i="2"/>
  <c r="D22" i="2"/>
  <c r="D18" i="2"/>
  <c r="D17" i="2"/>
  <c r="D12" i="2" l="1"/>
  <c r="D13" i="2"/>
  <c r="D11" i="2"/>
  <c r="D28" i="2" l="1"/>
  <c r="I5" i="4" s="1"/>
  <c r="I8" i="4" s="1"/>
  <c r="I6" i="3"/>
  <c r="I9" i="3" s="1"/>
  <c r="D7" i="3" s="1"/>
  <c r="D26" i="3" s="1"/>
  <c r="I6" i="4"/>
  <c r="I9" i="4" s="1"/>
  <c r="D7" i="4" s="1"/>
  <c r="G14" i="1"/>
  <c r="H14" i="1" s="1"/>
  <c r="D17" i="1"/>
  <c r="C17" i="1" s="1"/>
  <c r="G17" i="1" s="1"/>
  <c r="H17" i="1" s="1"/>
  <c r="D16" i="1"/>
  <c r="C16" i="1"/>
  <c r="G16" i="1" s="1"/>
  <c r="H16" i="1" s="1"/>
  <c r="D15" i="1"/>
  <c r="C15" i="1"/>
  <c r="G15" i="1" s="1"/>
  <c r="H15" i="1" s="1"/>
  <c r="D14" i="1"/>
  <c r="C14" i="1"/>
  <c r="D11" i="1"/>
  <c r="C11" i="1" s="1"/>
  <c r="G11" i="1" s="1"/>
  <c r="H11" i="1" s="1"/>
  <c r="D10" i="1"/>
  <c r="C10" i="1" s="1"/>
  <c r="G10" i="1" s="1"/>
  <c r="H10" i="1" s="1"/>
  <c r="D9" i="1"/>
  <c r="C9" i="1" s="1"/>
  <c r="G9" i="1" s="1"/>
  <c r="H9" i="1" s="1"/>
  <c r="D8" i="1"/>
  <c r="C8" i="1" s="1"/>
  <c r="G8" i="1" s="1"/>
  <c r="H8" i="1" s="1"/>
  <c r="I5" i="3" l="1"/>
  <c r="I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Kary Shumway</author>
  </authors>
  <commentList>
    <comment ref="B6" authorId="0" shapeId="0" xr:uid="{84CA8293-2862-4990-9BED-EDE64417E22E}">
      <text>
        <r>
          <rPr>
            <b/>
            <sz val="9"/>
            <color indexed="81"/>
            <rFont val="Tahoma"/>
            <family val="2"/>
          </rPr>
          <t>Kary Shumway:</t>
        </r>
        <r>
          <rPr>
            <sz val="9"/>
            <color indexed="81"/>
            <rFont val="Tahoma"/>
            <family val="2"/>
          </rPr>
          <t xml:space="preserve">
Amount Self-Distro business sells to retailer
</t>
        </r>
      </text>
    </comment>
    <comment ref="C6" authorId="0" shapeId="0" xr:uid="{E6B905D5-DDE5-418F-BE5F-D5D1FE74A649}">
      <text>
        <r>
          <rPr>
            <b/>
            <sz val="9"/>
            <color indexed="81"/>
            <rFont val="Tahoma"/>
            <family val="2"/>
          </rPr>
          <t>Kary Shumway:</t>
        </r>
        <r>
          <rPr>
            <sz val="9"/>
            <color indexed="81"/>
            <rFont val="Tahoma"/>
            <family val="2"/>
          </rPr>
          <t xml:space="preserve">
Amount brewer 'sells' beer to Self-Distro business</t>
        </r>
      </text>
    </comment>
  </commentList>
</comments>
</file>

<file path=xl/sharedStrings.xml><?xml version="1.0" encoding="utf-8"?>
<sst xmlns="http://schemas.openxmlformats.org/spreadsheetml/2006/main" count="127" uniqueCount="83">
  <si>
    <t>Price List</t>
  </si>
  <si>
    <t>Brand / Package</t>
  </si>
  <si>
    <t>Price to Retailer (PTR)</t>
  </si>
  <si>
    <t>Price to Distributor (PTD)</t>
  </si>
  <si>
    <t>India Pale Ale</t>
  </si>
  <si>
    <t>Kegs 1/2 BBL</t>
  </si>
  <si>
    <t>Kegs 1/6 BBL</t>
  </si>
  <si>
    <t>Bottles 12oz/24pk</t>
  </si>
  <si>
    <t>Cans 16oz/24pk</t>
  </si>
  <si>
    <t>Double IPA</t>
  </si>
  <si>
    <t>Notes</t>
  </si>
  <si>
    <t>Concept of selling the beer from brewery to the self-distribution part of your business</t>
  </si>
  <si>
    <t>Schedule out the gross profit by package - kegs, logs, bottles, cans</t>
  </si>
  <si>
    <t>Review different margin by package type - will vary, but draft/kegs typically higher GP %</t>
  </si>
  <si>
    <t>Brewery Gross Profit</t>
  </si>
  <si>
    <t>Brewery GP %</t>
  </si>
  <si>
    <t>Brewery Costs</t>
  </si>
  <si>
    <t>Direct Material</t>
  </si>
  <si>
    <t>Direct Labor</t>
  </si>
  <si>
    <t>Overhead</t>
  </si>
  <si>
    <t xml:space="preserve">First, establish an average cost of a BBL of beer </t>
  </si>
  <si>
    <t>Bill of Materials (BOM)</t>
  </si>
  <si>
    <t>BOM = what goes into the beer and what it costs to make</t>
  </si>
  <si>
    <t>If you brew a 7BBL batch, add up all the time and materials that go into that batch</t>
  </si>
  <si>
    <t xml:space="preserve">Malt </t>
  </si>
  <si>
    <t>Hops</t>
  </si>
  <si>
    <t>Other</t>
  </si>
  <si>
    <t>Brewer</t>
  </si>
  <si>
    <t>Cellar</t>
  </si>
  <si>
    <t>Utilities (heat, electric, etc)</t>
  </si>
  <si>
    <t>Water/Sewer</t>
  </si>
  <si>
    <t>Per 7 BBL batch</t>
  </si>
  <si>
    <t>The recipe sheet will have the amount of material (usually in pounds / ounces)</t>
  </si>
  <si>
    <t>Multiply the cost/pound by the amount used</t>
  </si>
  <si>
    <t>Amount (pounds/ounces)</t>
  </si>
  <si>
    <t xml:space="preserve">Cost per Pound </t>
  </si>
  <si>
    <t>Total Cost</t>
  </si>
  <si>
    <t>Insurance</t>
  </si>
  <si>
    <t>Excise tax</t>
  </si>
  <si>
    <t>Total Hours</t>
  </si>
  <si>
    <t>Rate per hour</t>
  </si>
  <si>
    <t>Steps to a simple Costing of your beer</t>
  </si>
  <si>
    <t>Total Annual Cost</t>
  </si>
  <si>
    <t>Total Annual Batches</t>
  </si>
  <si>
    <t>Lease cost / brewery</t>
  </si>
  <si>
    <t>Total Costs</t>
  </si>
  <si>
    <t>Cost of beer (from Avg Cost of Batch tab)</t>
  </si>
  <si>
    <t>Cans</t>
  </si>
  <si>
    <t>Cost of packaging materials</t>
  </si>
  <si>
    <t>Lids</t>
  </si>
  <si>
    <t>Labels</t>
  </si>
  <si>
    <t>Rings / holders</t>
  </si>
  <si>
    <t>Mother carton (cardboard)</t>
  </si>
  <si>
    <t>Package Type: 4 pack / 16oz Cans</t>
  </si>
  <si>
    <t>Cost Each</t>
  </si>
  <si>
    <t>Total Each</t>
  </si>
  <si>
    <t>Packaging team labor</t>
  </si>
  <si>
    <t>Depreciation expense of packaging equipment</t>
  </si>
  <si>
    <t xml:space="preserve">7BBL Batch of beer </t>
  </si>
  <si>
    <t>Gallons</t>
  </si>
  <si>
    <t>Ounces</t>
  </si>
  <si>
    <t>4 pack / 16oz cans</t>
  </si>
  <si>
    <t xml:space="preserve">Cost per </t>
  </si>
  <si>
    <t>Packaging payroll</t>
  </si>
  <si>
    <t>Total Packaged</t>
  </si>
  <si>
    <t>Package Type: 1/6 BBL</t>
  </si>
  <si>
    <t>Cost of Kegs (lease, rent, depreciation)</t>
  </si>
  <si>
    <t>1/6 BBL</t>
  </si>
  <si>
    <t>Lease cost / kegging</t>
  </si>
  <si>
    <t>Annual costs</t>
  </si>
  <si>
    <t>Total Annual Kegs</t>
  </si>
  <si>
    <t>Total Cost / Keg</t>
  </si>
  <si>
    <t>Take an average time + $/hour labor estimate to start</t>
  </si>
  <si>
    <t>Allocate expenses based on the square footage</t>
  </si>
  <si>
    <t>For example, if you have 5,000 sq feet, with half taproom and half production</t>
  </si>
  <si>
    <t>space, allocate total costs 50% to the Overhead line here</t>
  </si>
  <si>
    <t>www.CraftBreweryFinance.com</t>
  </si>
  <si>
    <t>Keg cap</t>
  </si>
  <si>
    <t>Keg ring</t>
  </si>
  <si>
    <t>Total Annual Cases</t>
  </si>
  <si>
    <t>Total Cost / Case</t>
  </si>
  <si>
    <t>Distro Gross Profit (GP)</t>
  </si>
  <si>
    <t xml:space="preserve"> Distro GP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</si>
</sst>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44" fontId="0" fillId="0" borderId="0" xfId="2" applyFont="1"/>
    <xf numFmtId="44" fontId="0" fillId="0" borderId="0" xfId="0" applyNumberFormat="1"/>
    <xf numFmtId="164" fontId="0" fillId="0" borderId="0" xfId="3" applyNumberFormat="1" applyFont="1"/>
    <xf numFmtId="0" fontId="5" fillId="0" borderId="0" xfId="0" applyFont="1"/>
    <xf numFmtId="9" fontId="0" fillId="0" borderId="0" xfId="3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0" fillId="0" borderId="0" xfId="2" applyNumberFormat="1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quotePrefix="1"/>
    <xf numFmtId="166" fontId="0" fillId="0" borderId="0" xfId="1" applyNumberFormat="1" applyFont="1"/>
    <xf numFmtId="0" fontId="4" fillId="3" borderId="0" xfId="0" applyFont="1" applyFill="1"/>
    <xf numFmtId="0" fontId="4" fillId="4" borderId="0" xfId="0" applyFont="1" applyFill="1"/>
    <xf numFmtId="0" fontId="0" fillId="0" borderId="0" xfId="0" applyAlignment="1">
      <alignment horizontal="left" vertical="top"/>
    </xf>
    <xf numFmtId="43" fontId="0" fillId="0" borderId="0" xfId="1" applyNumberFormat="1" applyFont="1"/>
    <xf numFmtId="0" fontId="9" fillId="0" borderId="0" xfId="4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2" borderId="0" xfId="0" applyFill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aftbreweryfinanc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raftbreweryfinance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aftbreweryfinance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raftbreweryfinance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92D6-B294-41F6-A63C-568B9178AA27}">
  <dimension ref="A1:E28"/>
  <sheetViews>
    <sheetView workbookViewId="0">
      <selection activeCell="D28" sqref="D28"/>
    </sheetView>
  </sheetViews>
  <sheetFormatPr defaultRowHeight="14.4" x14ac:dyDescent="0.3"/>
  <cols>
    <col min="1" max="1" width="27.6640625" customWidth="1"/>
    <col min="2" max="2" width="21.77734375" bestFit="1" customWidth="1"/>
    <col min="3" max="3" width="18.33203125" bestFit="1" customWidth="1"/>
    <col min="4" max="4" width="15.21875" customWidth="1"/>
    <col min="5" max="5" width="65.44140625" bestFit="1" customWidth="1"/>
  </cols>
  <sheetData>
    <row r="1" spans="1:5" x14ac:dyDescent="0.3">
      <c r="A1" s="23" t="s">
        <v>76</v>
      </c>
    </row>
    <row r="2" spans="1:5" x14ac:dyDescent="0.3">
      <c r="A2" s="4" t="s">
        <v>41</v>
      </c>
    </row>
    <row r="4" spans="1:5" x14ac:dyDescent="0.3">
      <c r="A4" s="4" t="s">
        <v>21</v>
      </c>
    </row>
    <row r="5" spans="1:5" x14ac:dyDescent="0.3">
      <c r="A5" t="s">
        <v>22</v>
      </c>
    </row>
    <row r="6" spans="1:5" x14ac:dyDescent="0.3">
      <c r="A6" t="s">
        <v>20</v>
      </c>
    </row>
    <row r="7" spans="1:5" x14ac:dyDescent="0.3">
      <c r="A7" t="s">
        <v>23</v>
      </c>
    </row>
    <row r="9" spans="1:5" x14ac:dyDescent="0.3">
      <c r="B9" s="12" t="s">
        <v>31</v>
      </c>
      <c r="C9" s="13"/>
      <c r="D9" s="13"/>
    </row>
    <row r="10" spans="1:5" x14ac:dyDescent="0.3">
      <c r="A10" s="4" t="s">
        <v>17</v>
      </c>
      <c r="B10" s="3" t="s">
        <v>34</v>
      </c>
      <c r="C10" s="3" t="s">
        <v>35</v>
      </c>
      <c r="D10" s="3" t="s">
        <v>36</v>
      </c>
    </row>
    <row r="11" spans="1:5" x14ac:dyDescent="0.3">
      <c r="A11" t="s">
        <v>24</v>
      </c>
      <c r="B11">
        <v>325</v>
      </c>
      <c r="C11" s="6">
        <v>0.4</v>
      </c>
      <c r="D11" s="7">
        <f>B11*C11</f>
        <v>130</v>
      </c>
      <c r="E11" t="s">
        <v>32</v>
      </c>
    </row>
    <row r="12" spans="1:5" x14ac:dyDescent="0.3">
      <c r="A12" t="s">
        <v>25</v>
      </c>
      <c r="B12">
        <v>10</v>
      </c>
      <c r="C12" s="6">
        <v>9</v>
      </c>
      <c r="D12" s="7">
        <f t="shared" ref="D12:D13" si="0">B12*C12</f>
        <v>90</v>
      </c>
      <c r="E12" t="s">
        <v>33</v>
      </c>
    </row>
    <row r="13" spans="1:5" x14ac:dyDescent="0.3">
      <c r="A13" t="s">
        <v>26</v>
      </c>
      <c r="C13" s="6"/>
      <c r="D13" s="7">
        <f t="shared" si="0"/>
        <v>0</v>
      </c>
    </row>
    <row r="14" spans="1:5" x14ac:dyDescent="0.3">
      <c r="C14" s="6"/>
      <c r="D14" s="7"/>
    </row>
    <row r="15" spans="1:5" x14ac:dyDescent="0.3">
      <c r="B15" s="3" t="s">
        <v>39</v>
      </c>
      <c r="C15" s="3" t="s">
        <v>40</v>
      </c>
      <c r="D15" s="3" t="s">
        <v>36</v>
      </c>
    </row>
    <row r="16" spans="1:5" x14ac:dyDescent="0.3">
      <c r="A16" s="4" t="s">
        <v>18</v>
      </c>
    </row>
    <row r="17" spans="1:5" x14ac:dyDescent="0.3">
      <c r="A17" t="s">
        <v>27</v>
      </c>
      <c r="B17">
        <v>2</v>
      </c>
      <c r="C17" s="6">
        <v>25</v>
      </c>
      <c r="D17" s="6">
        <f>B17*C17</f>
        <v>50</v>
      </c>
      <c r="E17" t="s">
        <v>72</v>
      </c>
    </row>
    <row r="18" spans="1:5" x14ac:dyDescent="0.3">
      <c r="A18" t="s">
        <v>28</v>
      </c>
      <c r="B18">
        <v>2</v>
      </c>
      <c r="C18" s="6">
        <v>15</v>
      </c>
      <c r="D18" s="6">
        <f>B18*C18</f>
        <v>30</v>
      </c>
    </row>
    <row r="20" spans="1:5" x14ac:dyDescent="0.3">
      <c r="B20" s="3" t="s">
        <v>42</v>
      </c>
      <c r="C20" s="3" t="s">
        <v>43</v>
      </c>
      <c r="D20" s="3" t="s">
        <v>36</v>
      </c>
    </row>
    <row r="21" spans="1:5" x14ac:dyDescent="0.3">
      <c r="A21" s="4" t="s">
        <v>19</v>
      </c>
    </row>
    <row r="22" spans="1:5" x14ac:dyDescent="0.3">
      <c r="A22" t="s">
        <v>44</v>
      </c>
      <c r="B22" s="14">
        <v>25000</v>
      </c>
      <c r="C22">
        <v>100</v>
      </c>
      <c r="D22" s="6">
        <f>B22/C22</f>
        <v>250</v>
      </c>
      <c r="E22" t="s">
        <v>73</v>
      </c>
    </row>
    <row r="23" spans="1:5" x14ac:dyDescent="0.3">
      <c r="A23" t="s">
        <v>29</v>
      </c>
      <c r="B23" s="14">
        <v>7500</v>
      </c>
      <c r="C23">
        <v>100</v>
      </c>
      <c r="D23" s="6">
        <f t="shared" ref="D23:D25" si="1">B23/C23</f>
        <v>75</v>
      </c>
      <c r="E23" t="s">
        <v>74</v>
      </c>
    </row>
    <row r="24" spans="1:5" x14ac:dyDescent="0.3">
      <c r="A24" t="s">
        <v>30</v>
      </c>
      <c r="B24" s="14">
        <v>2500</v>
      </c>
      <c r="C24">
        <v>100</v>
      </c>
      <c r="D24" s="6">
        <f t="shared" si="1"/>
        <v>25</v>
      </c>
      <c r="E24" t="s">
        <v>75</v>
      </c>
    </row>
    <row r="25" spans="1:5" x14ac:dyDescent="0.3">
      <c r="A25" t="s">
        <v>37</v>
      </c>
      <c r="B25" s="14">
        <v>5000</v>
      </c>
      <c r="C25">
        <v>100</v>
      </c>
      <c r="D25" s="6">
        <f t="shared" si="1"/>
        <v>50</v>
      </c>
    </row>
    <row r="26" spans="1:5" x14ac:dyDescent="0.3">
      <c r="A26" t="s">
        <v>38</v>
      </c>
    </row>
    <row r="28" spans="1:5" x14ac:dyDescent="0.3">
      <c r="A28" s="4" t="s">
        <v>45</v>
      </c>
      <c r="D28" s="7">
        <f>D11+D12+D13+D17+D18+D22+D23+D24+D25</f>
        <v>700</v>
      </c>
    </row>
  </sheetData>
  <hyperlinks>
    <hyperlink ref="A1" r:id="rId1" xr:uid="{A0F2BA20-A638-46F0-B188-0D2ABEC0DC84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FA30-7D5E-4B7B-B94F-5BFF31745014}">
  <dimension ref="A1:I24"/>
  <sheetViews>
    <sheetView workbookViewId="0">
      <selection activeCell="D24" sqref="D24"/>
    </sheetView>
  </sheetViews>
  <sheetFormatPr defaultRowHeight="14.4" x14ac:dyDescent="0.3"/>
  <cols>
    <col min="1" max="1" width="39.109375" bestFit="1" customWidth="1"/>
    <col min="2" max="2" width="23.21875" customWidth="1"/>
    <col min="3" max="3" width="18.88671875" customWidth="1"/>
    <col min="4" max="4" width="18.44140625" customWidth="1"/>
    <col min="5" max="5" width="4.6640625" customWidth="1"/>
    <col min="6" max="6" width="17.21875" bestFit="1" customWidth="1"/>
    <col min="7" max="7" width="9.109375" bestFit="1" customWidth="1"/>
    <col min="9" max="9" width="10.109375" bestFit="1" customWidth="1"/>
  </cols>
  <sheetData>
    <row r="1" spans="1:9" x14ac:dyDescent="0.3">
      <c r="A1" s="23" t="s">
        <v>76</v>
      </c>
    </row>
    <row r="2" spans="1:9" x14ac:dyDescent="0.3">
      <c r="A2" s="4" t="s">
        <v>41</v>
      </c>
    </row>
    <row r="3" spans="1:9" x14ac:dyDescent="0.3">
      <c r="B3" s="20" t="s">
        <v>65</v>
      </c>
    </row>
    <row r="4" spans="1:9" x14ac:dyDescent="0.3">
      <c r="A4" s="4"/>
      <c r="I4" s="3" t="s">
        <v>62</v>
      </c>
    </row>
    <row r="5" spans="1:9" x14ac:dyDescent="0.3">
      <c r="B5" s="3" t="s">
        <v>54</v>
      </c>
      <c r="C5" s="3" t="s">
        <v>55</v>
      </c>
      <c r="D5" s="3" t="s">
        <v>36</v>
      </c>
      <c r="F5" s="26" t="s">
        <v>58</v>
      </c>
      <c r="G5" s="18">
        <f>31*7</f>
        <v>217</v>
      </c>
      <c r="H5" t="s">
        <v>59</v>
      </c>
      <c r="I5" s="7">
        <f>'Average Cost of Batch of Beer'!D28/G5</f>
        <v>3.225806451612903</v>
      </c>
    </row>
    <row r="6" spans="1:9" x14ac:dyDescent="0.3">
      <c r="A6" s="4" t="s">
        <v>17</v>
      </c>
      <c r="G6" s="18">
        <f>G5*128</f>
        <v>27776</v>
      </c>
      <c r="H6" t="s">
        <v>60</v>
      </c>
      <c r="I6" s="7">
        <f>'Average Cost of Batch of Beer'!D28/G6</f>
        <v>2.5201612903225805E-2</v>
      </c>
    </row>
    <row r="7" spans="1:9" x14ac:dyDescent="0.3">
      <c r="A7" s="15" t="s">
        <v>46</v>
      </c>
      <c r="D7" s="7">
        <f>I9</f>
        <v>16.666666666666668</v>
      </c>
      <c r="G7" s="18"/>
    </row>
    <row r="8" spans="1:9" x14ac:dyDescent="0.3">
      <c r="A8" s="21" t="s">
        <v>66</v>
      </c>
      <c r="B8" s="6"/>
      <c r="D8" s="6">
        <v>10</v>
      </c>
      <c r="F8" s="17" t="s">
        <v>67</v>
      </c>
      <c r="G8" s="22">
        <f>31*1/6</f>
        <v>5.166666666666667</v>
      </c>
      <c r="H8" t="s">
        <v>59</v>
      </c>
      <c r="I8" s="6">
        <f>G8*I5</f>
        <v>16.666666666666668</v>
      </c>
    </row>
    <row r="9" spans="1:9" x14ac:dyDescent="0.3">
      <c r="A9" t="s">
        <v>77</v>
      </c>
      <c r="D9" s="6">
        <v>0.1</v>
      </c>
      <c r="G9" s="18">
        <f>G8*128</f>
        <v>661.33333333333337</v>
      </c>
      <c r="H9" t="s">
        <v>60</v>
      </c>
      <c r="I9" s="6">
        <f>I6*G9</f>
        <v>16.666666666666668</v>
      </c>
    </row>
    <row r="10" spans="1:9" x14ac:dyDescent="0.3">
      <c r="A10" s="24" t="s">
        <v>78</v>
      </c>
      <c r="B10" s="6"/>
      <c r="D10" s="6">
        <v>0.1</v>
      </c>
    </row>
    <row r="12" spans="1:9" x14ac:dyDescent="0.3">
      <c r="B12" s="3" t="s">
        <v>63</v>
      </c>
      <c r="C12" s="3" t="s">
        <v>64</v>
      </c>
      <c r="D12" s="3" t="s">
        <v>45</v>
      </c>
    </row>
    <row r="13" spans="1:9" x14ac:dyDescent="0.3">
      <c r="A13" s="4" t="s">
        <v>18</v>
      </c>
    </row>
    <row r="14" spans="1:9" x14ac:dyDescent="0.3">
      <c r="A14" s="5" t="s">
        <v>56</v>
      </c>
      <c r="B14" s="6">
        <f>2*18*8</f>
        <v>288</v>
      </c>
      <c r="C14">
        <v>80</v>
      </c>
      <c r="D14" s="6">
        <f>B14/C14</f>
        <v>3.6</v>
      </c>
    </row>
    <row r="17" spans="1:4" x14ac:dyDescent="0.3">
      <c r="B17" s="3" t="s">
        <v>69</v>
      </c>
      <c r="C17" s="3" t="s">
        <v>70</v>
      </c>
      <c r="D17" s="3" t="s">
        <v>71</v>
      </c>
    </row>
    <row r="18" spans="1:4" x14ac:dyDescent="0.3">
      <c r="A18" s="4" t="s">
        <v>19</v>
      </c>
    </row>
    <row r="19" spans="1:4" x14ac:dyDescent="0.3">
      <c r="A19" s="15" t="s">
        <v>57</v>
      </c>
      <c r="B19" s="6">
        <v>10000</v>
      </c>
      <c r="C19">
        <v>1000</v>
      </c>
      <c r="D19" s="6">
        <f>B19/C19</f>
        <v>10</v>
      </c>
    </row>
    <row r="20" spans="1:4" x14ac:dyDescent="0.3">
      <c r="A20" t="s">
        <v>68</v>
      </c>
      <c r="B20" s="6"/>
    </row>
    <row r="21" spans="1:4" x14ac:dyDescent="0.3">
      <c r="A21" t="s">
        <v>29</v>
      </c>
      <c r="B21" s="6"/>
    </row>
    <row r="24" spans="1:4" x14ac:dyDescent="0.3">
      <c r="A24" s="4" t="s">
        <v>45</v>
      </c>
      <c r="D24" s="7">
        <f>D7+D8+D9+D10+D14+D19</f>
        <v>40.466666666666669</v>
      </c>
    </row>
  </sheetData>
  <hyperlinks>
    <hyperlink ref="A1" r:id="rId1" xr:uid="{332C386D-4728-4F72-AEF1-62622F7956AF}"/>
  </hyperlinks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F07E-7610-430F-A7A3-52F69ED9B78B}">
  <dimension ref="A1:I26"/>
  <sheetViews>
    <sheetView workbookViewId="0">
      <selection activeCell="D26" sqref="D26"/>
    </sheetView>
  </sheetViews>
  <sheetFormatPr defaultRowHeight="14.4" x14ac:dyDescent="0.3"/>
  <cols>
    <col min="1" max="1" width="39.109375" bestFit="1" customWidth="1"/>
    <col min="2" max="2" width="28.5546875" bestFit="1" customWidth="1"/>
    <col min="3" max="3" width="18.109375" customWidth="1"/>
    <col min="4" max="4" width="17.109375" customWidth="1"/>
    <col min="6" max="6" width="17.21875" bestFit="1" customWidth="1"/>
    <col min="7" max="7" width="9.109375" bestFit="1" customWidth="1"/>
    <col min="9" max="9" width="10.109375" bestFit="1" customWidth="1"/>
  </cols>
  <sheetData>
    <row r="1" spans="1:9" x14ac:dyDescent="0.3">
      <c r="A1" s="23" t="s">
        <v>76</v>
      </c>
    </row>
    <row r="2" spans="1:9" x14ac:dyDescent="0.3">
      <c r="A2" s="4" t="s">
        <v>41</v>
      </c>
    </row>
    <row r="3" spans="1:9" x14ac:dyDescent="0.3">
      <c r="B3" s="19" t="s">
        <v>53</v>
      </c>
    </row>
    <row r="4" spans="1:9" x14ac:dyDescent="0.3">
      <c r="A4" s="4"/>
      <c r="I4" t="s">
        <v>62</v>
      </c>
    </row>
    <row r="5" spans="1:9" x14ac:dyDescent="0.3">
      <c r="B5" s="3" t="s">
        <v>54</v>
      </c>
      <c r="C5" s="3" t="s">
        <v>55</v>
      </c>
      <c r="D5" s="3" t="s">
        <v>36</v>
      </c>
      <c r="F5" s="16" t="s">
        <v>58</v>
      </c>
      <c r="G5" s="18">
        <f>31*7</f>
        <v>217</v>
      </c>
      <c r="H5" t="s">
        <v>59</v>
      </c>
      <c r="I5" s="7">
        <f>'Average Cost of Batch of Beer'!D28/G5</f>
        <v>3.225806451612903</v>
      </c>
    </row>
    <row r="6" spans="1:9" x14ac:dyDescent="0.3">
      <c r="A6" s="4" t="s">
        <v>17</v>
      </c>
      <c r="G6" s="18">
        <f>G5*128</f>
        <v>27776</v>
      </c>
      <c r="H6" t="s">
        <v>60</v>
      </c>
      <c r="I6" s="7">
        <f>'Average Cost of Batch of Beer'!D28/G6</f>
        <v>2.5201612903225805E-2</v>
      </c>
    </row>
    <row r="7" spans="1:9" x14ac:dyDescent="0.3">
      <c r="A7" t="s">
        <v>46</v>
      </c>
      <c r="D7" s="7">
        <f>I9</f>
        <v>9.6774193548387082</v>
      </c>
      <c r="G7" s="18"/>
    </row>
    <row r="8" spans="1:9" x14ac:dyDescent="0.3">
      <c r="A8" t="s">
        <v>48</v>
      </c>
      <c r="F8" s="17" t="s">
        <v>61</v>
      </c>
      <c r="G8" s="18">
        <f>G9/128</f>
        <v>3</v>
      </c>
      <c r="H8" t="s">
        <v>59</v>
      </c>
      <c r="I8" s="6">
        <f>G8*I5</f>
        <v>9.6774193548387082</v>
      </c>
    </row>
    <row r="9" spans="1:9" x14ac:dyDescent="0.3">
      <c r="A9" s="5" t="s">
        <v>47</v>
      </c>
      <c r="B9" s="6">
        <v>0.3</v>
      </c>
      <c r="C9">
        <v>24</v>
      </c>
      <c r="D9" s="6">
        <f>B9*C9</f>
        <v>7.1999999999999993</v>
      </c>
      <c r="G9" s="18">
        <f>24*16</f>
        <v>384</v>
      </c>
      <c r="H9" t="s">
        <v>60</v>
      </c>
      <c r="I9" s="6">
        <f>I6*G9</f>
        <v>9.6774193548387082</v>
      </c>
    </row>
    <row r="10" spans="1:9" x14ac:dyDescent="0.3">
      <c r="A10" s="5" t="s">
        <v>49</v>
      </c>
      <c r="B10" s="6">
        <v>0.03</v>
      </c>
      <c r="C10">
        <v>24</v>
      </c>
      <c r="D10" s="6">
        <f t="shared" ref="D10:D13" si="0">B10*C10</f>
        <v>0.72</v>
      </c>
    </row>
    <row r="11" spans="1:9" x14ac:dyDescent="0.3">
      <c r="A11" s="5" t="s">
        <v>50</v>
      </c>
      <c r="B11" s="6">
        <v>0.02</v>
      </c>
      <c r="C11">
        <v>24</v>
      </c>
      <c r="D11" s="6">
        <f t="shared" si="0"/>
        <v>0.48</v>
      </c>
    </row>
    <row r="12" spans="1:9" x14ac:dyDescent="0.3">
      <c r="A12" s="5" t="s">
        <v>51</v>
      </c>
      <c r="B12" s="6">
        <v>0.15</v>
      </c>
      <c r="C12">
        <v>6</v>
      </c>
      <c r="D12" s="6">
        <f t="shared" si="0"/>
        <v>0.89999999999999991</v>
      </c>
    </row>
    <row r="13" spans="1:9" x14ac:dyDescent="0.3">
      <c r="A13" s="5" t="s">
        <v>52</v>
      </c>
      <c r="B13" s="6">
        <v>0.4</v>
      </c>
      <c r="C13">
        <v>1</v>
      </c>
      <c r="D13" s="6">
        <f t="shared" si="0"/>
        <v>0.4</v>
      </c>
    </row>
    <row r="15" spans="1:9" x14ac:dyDescent="0.3">
      <c r="B15" s="3" t="s">
        <v>63</v>
      </c>
      <c r="C15" s="3" t="s">
        <v>64</v>
      </c>
      <c r="D15" s="3" t="s">
        <v>45</v>
      </c>
    </row>
    <row r="16" spans="1:9" x14ac:dyDescent="0.3">
      <c r="A16" s="4" t="s">
        <v>18</v>
      </c>
    </row>
    <row r="17" spans="1:4" x14ac:dyDescent="0.3">
      <c r="A17" s="24" t="s">
        <v>56</v>
      </c>
      <c r="B17" s="6">
        <f>2*18*8</f>
        <v>288</v>
      </c>
      <c r="C17">
        <v>150</v>
      </c>
      <c r="D17" s="6">
        <f>B17/C17</f>
        <v>1.92</v>
      </c>
    </row>
    <row r="19" spans="1:4" x14ac:dyDescent="0.3">
      <c r="B19" s="3" t="s">
        <v>69</v>
      </c>
      <c r="C19" s="3" t="s">
        <v>79</v>
      </c>
      <c r="D19" s="3" t="s">
        <v>80</v>
      </c>
    </row>
    <row r="20" spans="1:4" x14ac:dyDescent="0.3">
      <c r="A20" s="4" t="s">
        <v>19</v>
      </c>
    </row>
    <row r="21" spans="1:4" x14ac:dyDescent="0.3">
      <c r="A21" s="15" t="s">
        <v>57</v>
      </c>
      <c r="B21" s="6">
        <v>10000</v>
      </c>
      <c r="C21" s="18">
        <v>15000</v>
      </c>
      <c r="D21" s="6">
        <f>B21/C21</f>
        <v>0.66666666666666663</v>
      </c>
    </row>
    <row r="22" spans="1:4" x14ac:dyDescent="0.3">
      <c r="A22" t="s">
        <v>44</v>
      </c>
    </row>
    <row r="23" spans="1:4" x14ac:dyDescent="0.3">
      <c r="A23" t="s">
        <v>29</v>
      </c>
    </row>
    <row r="24" spans="1:4" x14ac:dyDescent="0.3">
      <c r="A24" t="s">
        <v>37</v>
      </c>
    </row>
    <row r="26" spans="1:4" x14ac:dyDescent="0.3">
      <c r="A26" s="4" t="s">
        <v>45</v>
      </c>
      <c r="D26" s="7">
        <f>D7+D9+D10+D11+D12+D13+D17+D21</f>
        <v>21.96408602150537</v>
      </c>
    </row>
  </sheetData>
  <hyperlinks>
    <hyperlink ref="A1" r:id="rId1" xr:uid="{58AE6890-1891-411F-AFF7-24C441413AC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E3EB2-4381-48C0-8463-F67558B2A57E}">
  <dimension ref="A1:J24"/>
  <sheetViews>
    <sheetView tabSelected="1" zoomScale="110" zoomScaleNormal="110" workbookViewId="0">
      <selection activeCell="A24" sqref="A24"/>
    </sheetView>
  </sheetViews>
  <sheetFormatPr defaultRowHeight="14.4" x14ac:dyDescent="0.3"/>
  <cols>
    <col min="1" max="1" width="24.109375" bestFit="1" customWidth="1"/>
    <col min="2" max="2" width="21" customWidth="1"/>
    <col min="3" max="3" width="22.88671875" customWidth="1"/>
    <col min="4" max="4" width="25" customWidth="1"/>
    <col min="5" max="5" width="14.33203125" bestFit="1" customWidth="1"/>
    <col min="6" max="6" width="5" customWidth="1"/>
    <col min="7" max="7" width="20.109375" customWidth="1"/>
    <col min="8" max="8" width="13.44140625" customWidth="1"/>
    <col min="9" max="9" width="3.6640625" customWidth="1"/>
    <col min="10" max="10" width="15.77734375" customWidth="1"/>
  </cols>
  <sheetData>
    <row r="1" spans="1:10" x14ac:dyDescent="0.3">
      <c r="A1" s="23" t="s">
        <v>76</v>
      </c>
    </row>
    <row r="2" spans="1:10" x14ac:dyDescent="0.3">
      <c r="A2" s="4" t="s">
        <v>41</v>
      </c>
    </row>
    <row r="3" spans="1:10" x14ac:dyDescent="0.3">
      <c r="B3" s="1" t="s">
        <v>0</v>
      </c>
    </row>
    <row r="6" spans="1:10" x14ac:dyDescent="0.3">
      <c r="A6" s="2" t="s">
        <v>1</v>
      </c>
      <c r="B6" s="3" t="s">
        <v>2</v>
      </c>
      <c r="C6" s="3" t="s">
        <v>3</v>
      </c>
      <c r="D6" s="3" t="s">
        <v>81</v>
      </c>
      <c r="E6" s="3" t="s">
        <v>82</v>
      </c>
      <c r="F6" s="25"/>
      <c r="G6" s="11" t="s">
        <v>14</v>
      </c>
      <c r="H6" s="11" t="s">
        <v>15</v>
      </c>
      <c r="I6" s="27"/>
      <c r="J6" s="11" t="s">
        <v>16</v>
      </c>
    </row>
    <row r="7" spans="1:10" x14ac:dyDescent="0.3">
      <c r="A7" s="4" t="s">
        <v>4</v>
      </c>
    </row>
    <row r="8" spans="1:10" x14ac:dyDescent="0.3">
      <c r="A8" s="5" t="s">
        <v>5</v>
      </c>
      <c r="B8" s="6">
        <v>125</v>
      </c>
      <c r="C8" s="7">
        <f>B8-D8</f>
        <v>87.5</v>
      </c>
      <c r="D8" s="7">
        <f>E8*B8</f>
        <v>37.5</v>
      </c>
      <c r="E8" s="8">
        <v>0.3</v>
      </c>
      <c r="G8" s="7">
        <f>C8-J8</f>
        <v>32.5</v>
      </c>
      <c r="H8" s="10">
        <f>G8/C8</f>
        <v>0.37142857142857144</v>
      </c>
      <c r="J8" s="6">
        <v>55</v>
      </c>
    </row>
    <row r="9" spans="1:10" x14ac:dyDescent="0.3">
      <c r="A9" s="5" t="s">
        <v>6</v>
      </c>
      <c r="B9" s="6">
        <v>90</v>
      </c>
      <c r="C9" s="7">
        <f t="shared" ref="C9:C17" si="0">B9-D9</f>
        <v>63</v>
      </c>
      <c r="D9" s="7">
        <f t="shared" ref="D9:D11" si="1">E9*B9</f>
        <v>27</v>
      </c>
      <c r="E9" s="8">
        <v>0.3</v>
      </c>
      <c r="G9" s="7">
        <f t="shared" ref="G9:G17" si="2">C9-J9</f>
        <v>23</v>
      </c>
      <c r="H9" s="10">
        <f t="shared" ref="H9:H17" si="3">G9/C9</f>
        <v>0.36507936507936506</v>
      </c>
      <c r="J9" s="6">
        <v>40</v>
      </c>
    </row>
    <row r="10" spans="1:10" x14ac:dyDescent="0.3">
      <c r="A10" s="5" t="s">
        <v>7</v>
      </c>
      <c r="B10" s="6">
        <v>32</v>
      </c>
      <c r="C10" s="7">
        <f t="shared" si="0"/>
        <v>23.68</v>
      </c>
      <c r="D10" s="7">
        <f t="shared" si="1"/>
        <v>8.32</v>
      </c>
      <c r="E10" s="8">
        <v>0.26</v>
      </c>
      <c r="G10" s="7">
        <f t="shared" si="2"/>
        <v>7.68</v>
      </c>
      <c r="H10" s="10">
        <f t="shared" si="3"/>
        <v>0.32432432432432434</v>
      </c>
      <c r="J10" s="6">
        <v>16</v>
      </c>
    </row>
    <row r="11" spans="1:10" x14ac:dyDescent="0.3">
      <c r="A11" s="5" t="s">
        <v>8</v>
      </c>
      <c r="B11" s="6">
        <v>50</v>
      </c>
      <c r="C11" s="7">
        <f t="shared" si="0"/>
        <v>37</v>
      </c>
      <c r="D11" s="7">
        <f t="shared" si="1"/>
        <v>13</v>
      </c>
      <c r="E11" s="8">
        <v>0.26</v>
      </c>
      <c r="G11" s="7">
        <f t="shared" si="2"/>
        <v>15</v>
      </c>
      <c r="H11" s="10">
        <f t="shared" si="3"/>
        <v>0.40540540540540543</v>
      </c>
      <c r="J11" s="6">
        <v>22</v>
      </c>
    </row>
    <row r="12" spans="1:10" x14ac:dyDescent="0.3">
      <c r="A12" s="5"/>
      <c r="B12" s="6"/>
      <c r="C12" s="7"/>
      <c r="D12" s="7"/>
      <c r="E12" s="8"/>
      <c r="G12" s="7"/>
      <c r="H12" s="10"/>
      <c r="J12" s="6"/>
    </row>
    <row r="13" spans="1:10" x14ac:dyDescent="0.3">
      <c r="A13" s="4" t="s">
        <v>9</v>
      </c>
      <c r="B13" s="6"/>
      <c r="C13" s="7"/>
      <c r="H13" s="10"/>
      <c r="J13" s="6"/>
    </row>
    <row r="14" spans="1:10" x14ac:dyDescent="0.3">
      <c r="A14" s="5" t="s">
        <v>5</v>
      </c>
      <c r="B14" s="6">
        <v>175</v>
      </c>
      <c r="C14" s="7">
        <f t="shared" si="0"/>
        <v>113.75</v>
      </c>
      <c r="D14" s="7">
        <f>E14*B14</f>
        <v>61.249999999999993</v>
      </c>
      <c r="E14" s="8">
        <v>0.35</v>
      </c>
      <c r="G14" s="7">
        <f t="shared" si="2"/>
        <v>48.75</v>
      </c>
      <c r="H14" s="10">
        <f t="shared" si="3"/>
        <v>0.42857142857142855</v>
      </c>
      <c r="J14" s="6">
        <v>65</v>
      </c>
    </row>
    <row r="15" spans="1:10" x14ac:dyDescent="0.3">
      <c r="A15" s="5" t="s">
        <v>6</v>
      </c>
      <c r="B15" s="6">
        <v>110</v>
      </c>
      <c r="C15" s="7">
        <f t="shared" si="0"/>
        <v>71.5</v>
      </c>
      <c r="D15" s="7">
        <f t="shared" ref="D15:D17" si="4">E15*B15</f>
        <v>38.5</v>
      </c>
      <c r="E15" s="8">
        <v>0.35</v>
      </c>
      <c r="G15" s="7">
        <f t="shared" si="2"/>
        <v>28.5</v>
      </c>
      <c r="H15" s="10">
        <f t="shared" si="3"/>
        <v>0.39860139860139859</v>
      </c>
      <c r="J15" s="6">
        <v>43</v>
      </c>
    </row>
    <row r="16" spans="1:10" x14ac:dyDescent="0.3">
      <c r="A16" s="5" t="s">
        <v>7</v>
      </c>
      <c r="B16" s="6">
        <v>40</v>
      </c>
      <c r="C16" s="7">
        <f t="shared" si="0"/>
        <v>28.799999999999997</v>
      </c>
      <c r="D16" s="7">
        <f t="shared" si="4"/>
        <v>11.200000000000001</v>
      </c>
      <c r="E16" s="8">
        <v>0.28000000000000003</v>
      </c>
      <c r="G16" s="7">
        <f t="shared" si="2"/>
        <v>10.799999999999997</v>
      </c>
      <c r="H16" s="10">
        <f t="shared" si="3"/>
        <v>0.37499999999999994</v>
      </c>
      <c r="J16" s="6">
        <v>18</v>
      </c>
    </row>
    <row r="17" spans="1:10" x14ac:dyDescent="0.3">
      <c r="A17" s="5" t="s">
        <v>8</v>
      </c>
      <c r="B17" s="6">
        <v>60</v>
      </c>
      <c r="C17" s="7">
        <f t="shared" si="0"/>
        <v>43.2</v>
      </c>
      <c r="D17" s="7">
        <f t="shared" si="4"/>
        <v>16.8</v>
      </c>
      <c r="E17" s="8">
        <v>0.28000000000000003</v>
      </c>
      <c r="G17" s="7">
        <f t="shared" si="2"/>
        <v>18.200000000000003</v>
      </c>
      <c r="H17" s="10">
        <f t="shared" si="3"/>
        <v>0.42129629629629634</v>
      </c>
      <c r="J17" s="6">
        <v>25</v>
      </c>
    </row>
    <row r="18" spans="1:10" x14ac:dyDescent="0.3">
      <c r="A18" s="5"/>
      <c r="B18" s="6"/>
      <c r="C18" s="7"/>
      <c r="D18" s="7"/>
      <c r="E18" s="8"/>
      <c r="G18" s="7"/>
      <c r="H18" s="10"/>
      <c r="J18" s="6"/>
    </row>
    <row r="19" spans="1:10" x14ac:dyDescent="0.3">
      <c r="C19" s="7"/>
    </row>
    <row r="21" spans="1:10" x14ac:dyDescent="0.3">
      <c r="A21" s="9" t="s">
        <v>10</v>
      </c>
    </row>
    <row r="22" spans="1:10" x14ac:dyDescent="0.3">
      <c r="A22" s="4" t="s">
        <v>11</v>
      </c>
    </row>
    <row r="23" spans="1:10" x14ac:dyDescent="0.3">
      <c r="A23" t="s">
        <v>12</v>
      </c>
    </row>
    <row r="24" spans="1:10" x14ac:dyDescent="0.3">
      <c r="A24" t="s">
        <v>13</v>
      </c>
    </row>
  </sheetData>
  <hyperlinks>
    <hyperlink ref="A1" r:id="rId1" xr:uid="{B3566D7C-9AFE-4165-8E57-6A0FF6507372}"/>
  </hyperlinks>
  <pageMargins left="0.7" right="0.7" top="0.75" bottom="0.75" header="0.3" footer="0.3"/>
  <pageSetup orientation="portrait" horizontalDpi="4294967293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Average Cost of Batch of Beer</vt:lpstr>
      <vt:lpstr>Average Costs per Sixtel Keg</vt:lpstr>
      <vt:lpstr>Average Costs per Package Cans</vt:lpstr>
      <vt:lpstr>Gross Profit Forecast by Pkg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 Shumway</cp:lastModifiedBy>
  <dcterms:created xsi:type="dcterms:W3CDTF">2019-02-04T20:28:41Z</dcterms:created>
  <dcterms:modified xsi:type="dcterms:W3CDTF">2019-02-07T19:18:12Z</dcterms:modified>
</cp:coreProperties>
</file>